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360" yWindow="300" windowWidth="15312" windowHeight="6192" activeTab="10"/>
  </bookViews>
  <sheets>
    <sheet name="Jan" sheetId="1" r:id="rId1"/>
    <sheet name="Feb" sheetId="4" r:id="rId2"/>
    <sheet name="Mar" sheetId="5" r:id="rId3"/>
    <sheet name="Apr" sheetId="6" r:id="rId4"/>
    <sheet name="May" sheetId="7" r:id="rId5"/>
    <sheet name="Jun" sheetId="8" r:id="rId6"/>
    <sheet name="Jul" sheetId="9" r:id="rId7"/>
    <sheet name="Aug" sheetId="10" r:id="rId8"/>
    <sheet name="Sept" sheetId="11" r:id="rId9"/>
    <sheet name="Oct" sheetId="12" r:id="rId10"/>
    <sheet name="Nov" sheetId="13" r:id="rId11"/>
  </sheets>
  <definedNames>
    <definedName name="_xlnm.Print_Area" localSheetId="3">Apr!$A$1:$J$68</definedName>
    <definedName name="_xlnm.Print_Area" localSheetId="7">Aug!$A$1:$J$68</definedName>
    <definedName name="_xlnm.Print_Area" localSheetId="1">Feb!$A$1:$J$68</definedName>
    <definedName name="_xlnm.Print_Area" localSheetId="0">Jan!$A$1:$J$68</definedName>
    <definedName name="_xlnm.Print_Area" localSheetId="6">Jul!$A$1:$J$68</definedName>
    <definedName name="_xlnm.Print_Area" localSheetId="5">Jun!$A$1:$J$68</definedName>
    <definedName name="_xlnm.Print_Area" localSheetId="2">Mar!$A$1:$J$68</definedName>
    <definedName name="_xlnm.Print_Area" localSheetId="4">May!$A$1:$J$68</definedName>
    <definedName name="_xlnm.Print_Area" localSheetId="10">Nov!$A$1:$J$69</definedName>
    <definedName name="_xlnm.Print_Area" localSheetId="9">Oct!$A$1:$J$69</definedName>
    <definedName name="_xlnm.Print_Area" localSheetId="8">Sept!$A$1:$J$69</definedName>
  </definedNames>
  <calcPr calcId="145621" calcOnSave="0"/>
</workbook>
</file>

<file path=xl/calcChain.xml><?xml version="1.0" encoding="utf-8"?>
<calcChain xmlns="http://schemas.openxmlformats.org/spreadsheetml/2006/main">
  <c r="G65" i="13" l="1"/>
  <c r="G17" i="13"/>
  <c r="G61" i="13"/>
  <c r="G64" i="13"/>
  <c r="G63" i="13"/>
  <c r="G62" i="13"/>
  <c r="G60" i="13"/>
  <c r="G61" i="12"/>
  <c r="G64" i="12"/>
  <c r="G63" i="12"/>
  <c r="G62" i="12"/>
  <c r="G60" i="12"/>
  <c r="G61" i="11"/>
  <c r="G64" i="11"/>
  <c r="G63" i="11"/>
  <c r="G62" i="11"/>
  <c r="G60" i="11"/>
  <c r="G60" i="10"/>
  <c r="G63" i="10"/>
  <c r="G62" i="10"/>
  <c r="G61" i="10"/>
  <c r="G59" i="10"/>
  <c r="G60" i="9"/>
  <c r="G63" i="9"/>
  <c r="G62" i="9"/>
  <c r="G61" i="9"/>
  <c r="G59" i="9"/>
  <c r="G63" i="8"/>
  <c r="G62" i="8"/>
  <c r="G61" i="8"/>
  <c r="G60" i="8"/>
  <c r="G59" i="8"/>
  <c r="G61" i="7"/>
  <c r="G60" i="7"/>
  <c r="G63" i="7"/>
  <c r="G62" i="7"/>
  <c r="G59" i="7"/>
  <c r="G63" i="6"/>
  <c r="G62" i="6"/>
  <c r="G61" i="6"/>
  <c r="G60" i="6"/>
  <c r="G59" i="6"/>
  <c r="G64" i="4"/>
  <c r="G64" i="1"/>
  <c r="G61" i="5" l="1"/>
  <c r="G60" i="5"/>
  <c r="G63" i="5"/>
  <c r="G62" i="5"/>
  <c r="G59" i="5"/>
  <c r="G62" i="4"/>
  <c r="G61" i="4"/>
  <c r="G63" i="4"/>
  <c r="G60" i="4"/>
  <c r="G59" i="4"/>
  <c r="G62" i="1"/>
  <c r="G63" i="1"/>
  <c r="G61" i="1"/>
  <c r="G60" i="1"/>
  <c r="G59" i="1"/>
  <c r="I66" i="13" l="1"/>
  <c r="I53" i="13"/>
  <c r="H35" i="13"/>
  <c r="H22" i="13"/>
  <c r="I37" i="13" l="1"/>
  <c r="I55" i="13"/>
  <c r="I68" i="13" s="1"/>
  <c r="I66" i="12"/>
  <c r="I53" i="12"/>
  <c r="H35" i="12"/>
  <c r="H22" i="12"/>
  <c r="I37" i="12" l="1"/>
  <c r="I55" i="12" s="1"/>
  <c r="I68" i="12" s="1"/>
  <c r="I66" i="11" l="1"/>
  <c r="I53" i="11"/>
  <c r="H35" i="11"/>
  <c r="H22" i="11"/>
  <c r="I37" i="11" s="1"/>
  <c r="I55" i="11" l="1"/>
  <c r="I68" i="11" s="1"/>
  <c r="I65" i="10" l="1"/>
  <c r="I52" i="10"/>
  <c r="H34" i="10"/>
  <c r="H21" i="10"/>
  <c r="I36" i="10" l="1"/>
  <c r="I54" i="10" s="1"/>
  <c r="I67" i="10" s="1"/>
  <c r="G42" i="9"/>
  <c r="H21" i="9"/>
  <c r="I36" i="9"/>
  <c r="I65" i="9"/>
  <c r="I67" i="9" s="1"/>
  <c r="I52" i="9"/>
  <c r="H34" i="9"/>
  <c r="I54" i="9"/>
  <c r="I65" i="8"/>
  <c r="I52" i="8"/>
  <c r="H34" i="8"/>
  <c r="H21" i="8"/>
  <c r="I36" i="8"/>
  <c r="I54" i="8"/>
  <c r="I67" i="8"/>
  <c r="I52" i="7"/>
  <c r="H34" i="7"/>
  <c r="H21" i="7"/>
  <c r="I65" i="6"/>
  <c r="I67" i="6" s="1"/>
  <c r="I52" i="6"/>
  <c r="H34" i="6"/>
  <c r="H21" i="6"/>
  <c r="I36" i="6"/>
  <c r="I65" i="7"/>
  <c r="I67" i="7" s="1"/>
  <c r="I36" i="7"/>
  <c r="I54" i="7"/>
  <c r="I54" i="6"/>
  <c r="I65" i="5"/>
  <c r="I67" i="5" s="1"/>
  <c r="I52" i="5"/>
  <c r="H34" i="5"/>
  <c r="H21" i="5"/>
  <c r="I36" i="5"/>
  <c r="I54" i="5"/>
  <c r="I65" i="4"/>
  <c r="I67" i="4" s="1"/>
  <c r="I52" i="4"/>
  <c r="H34" i="4"/>
  <c r="H21" i="4"/>
  <c r="I36" i="4"/>
  <c r="I54" i="4"/>
  <c r="G8" i="1"/>
  <c r="G17" i="1"/>
  <c r="I52" i="1"/>
  <c r="H21" i="1"/>
  <c r="I65" i="1"/>
  <c r="I67" i="1" s="1"/>
  <c r="H34" i="1"/>
  <c r="I36" i="1"/>
  <c r="I54" i="1"/>
</calcChain>
</file>

<file path=xl/sharedStrings.xml><?xml version="1.0" encoding="utf-8"?>
<sst xmlns="http://schemas.openxmlformats.org/spreadsheetml/2006/main" count="711" uniqueCount="194">
  <si>
    <t>£</t>
  </si>
  <si>
    <t>Receipts:</t>
  </si>
  <si>
    <t>Payments:</t>
  </si>
  <si>
    <t>Member Subscriptions:</t>
  </si>
  <si>
    <t>English Athletics:</t>
  </si>
  <si>
    <t>Commitments:</t>
  </si>
  <si>
    <t>Clothing:</t>
  </si>
  <si>
    <t>Other:</t>
  </si>
  <si>
    <t>Cash - Banked On Line (0)</t>
  </si>
  <si>
    <t>Cheques (0)</t>
  </si>
  <si>
    <t>TOTAL ASSETS:</t>
  </si>
  <si>
    <t xml:space="preserve">Total Stock Value: </t>
  </si>
  <si>
    <t>Total Commitments:</t>
  </si>
  <si>
    <t>Unattributed Cash Funds:</t>
  </si>
  <si>
    <t>Kit Stock Held:</t>
  </si>
  <si>
    <t>Total Receipts:</t>
  </si>
  <si>
    <t>Total Payments:</t>
  </si>
  <si>
    <t>Unpresented Cheques:</t>
  </si>
  <si>
    <t>Bibs (£6) - 6</t>
  </si>
  <si>
    <t>Cost price of £15.60 each</t>
  </si>
  <si>
    <t>Vests  (£15) - Old Style (5)</t>
  </si>
  <si>
    <t>sale price now of £8</t>
  </si>
  <si>
    <t>member of mth</t>
  </si>
  <si>
    <t>Long Sleeved Shirt ()</t>
  </si>
  <si>
    <t>Membership - affiliation</t>
  </si>
  <si>
    <t>Membership - Renewal</t>
  </si>
  <si>
    <t>England Athletics (renewals)</t>
  </si>
  <si>
    <t xml:space="preserve">New Members </t>
  </si>
  <si>
    <t>Beginners Fees</t>
  </si>
  <si>
    <t>Business Cards</t>
  </si>
  <si>
    <t>Ning license fee</t>
  </si>
  <si>
    <t>Water bottles</t>
  </si>
  <si>
    <t>Vests - New ()</t>
  </si>
  <si>
    <t>Dash awards</t>
  </si>
  <si>
    <t>CHAPEL ALLERTON RUNNERS - FINANCIAL STATEMENT: 31 Jan 2014</t>
  </si>
  <si>
    <t>Opening Bank Balance (31 Dec 2013)</t>
  </si>
  <si>
    <t>Closing Bank Balance (31 Jan 2014)</t>
  </si>
  <si>
    <t>Hoodies (8)</t>
  </si>
  <si>
    <t xml:space="preserve">reimbursement from LAN </t>
  </si>
  <si>
    <t>paid to R Gooch</t>
  </si>
  <si>
    <t>Purchase of hoodies</t>
  </si>
  <si>
    <t>Gordon Henry</t>
  </si>
  <si>
    <t>awards t shirts</t>
  </si>
  <si>
    <t>reimburse DR</t>
  </si>
  <si>
    <t>NING</t>
  </si>
  <si>
    <t>reimburse DA</t>
  </si>
  <si>
    <t>England Athletics (new members)</t>
  </si>
  <si>
    <t>MOM</t>
  </si>
  <si>
    <t>Short Sleeved Shirt (1)</t>
  </si>
  <si>
    <t>4 new members at incorrect rate</t>
  </si>
  <si>
    <t>Shirts (£18) - Short Sleeved (8)</t>
  </si>
  <si>
    <t xml:space="preserve">Tops (£33) - Hooded (2) </t>
  </si>
  <si>
    <t>Received by R Gooch £267 to date</t>
  </si>
  <si>
    <t>First aid course</t>
  </si>
  <si>
    <t>reimburse RG</t>
  </si>
  <si>
    <t>first aid course re-imburse RG</t>
  </si>
  <si>
    <t>Baxter, Holliday, Allen &amp; Begum, Lowson, Burleigh, Hall</t>
  </si>
  <si>
    <t>allen, Begum and Holliday, Lowson and Baxter, Burleigh, Hall</t>
  </si>
  <si>
    <t>CHAPEL ALLERTON RUNNERS - FINANCIAL STATEMENT: 28 Feb 2014</t>
  </si>
  <si>
    <t>Received by R Gooch £280 to date</t>
  </si>
  <si>
    <t>Vests (£20)- Long Sleeved (19)</t>
  </si>
  <si>
    <t>banerjee, harris, shepherd</t>
  </si>
  <si>
    <t>allen, Begum and Holliday, Lowson and Baxter, Burleigh, Hall, banerjee, harris, shepherd</t>
  </si>
  <si>
    <t>Closing Bank Balance (28 Feb 2014)</t>
  </si>
  <si>
    <t>Opening Bank Balance (31 Jan 2014)</t>
  </si>
  <si>
    <t>CHAPEL ALLERTON RUNNERS - FINANCIAL STATEMENT: 31 March 2014</t>
  </si>
  <si>
    <t>Opening Bank Balance (28 Feb 2014)</t>
  </si>
  <si>
    <t>Closing Bank Balance (31 Mar 2014)</t>
  </si>
  <si>
    <t>Vests - New (2)</t>
  </si>
  <si>
    <t>Hoodies (1)</t>
  </si>
  <si>
    <t>Raised: Allen, Holliday, Lowson, Burleigh, Warren, harris, shepherd,</t>
  </si>
  <si>
    <t>Received by R Gooch £292 to date</t>
  </si>
  <si>
    <t>Shirts (£18) - Short Sleeved (7)</t>
  </si>
  <si>
    <t>Morris, Marlow</t>
  </si>
  <si>
    <t>outstanding: Begum, Baxter, Banerjee,  Morris, Marlow</t>
  </si>
  <si>
    <t>England Athletics (affiliation fee)</t>
  </si>
  <si>
    <t>Dan Price reimburse DR</t>
  </si>
  <si>
    <t>CHAPEL ALLERTON RUNNERS - FINANCIAL STATEMENT: 30 April 2014</t>
  </si>
  <si>
    <t>Opening Bank Balance (31 Mar 2014)</t>
  </si>
  <si>
    <t>Closing Bank Balance (30 Apr 2014)</t>
  </si>
  <si>
    <t>Short Sleeved Shirt ()</t>
  </si>
  <si>
    <t>Hoodies ()</t>
  </si>
  <si>
    <t>Dan Price re-imburse DR</t>
  </si>
  <si>
    <t>Joy Harris reimburse DR</t>
  </si>
  <si>
    <t>Joy Harris re-imburse DR</t>
  </si>
  <si>
    <t xml:space="preserve">Room hire Queens Hall </t>
  </si>
  <si>
    <t>Games at Queens Hall to fund room hire</t>
  </si>
  <si>
    <t>paid cash from income received on day</t>
  </si>
  <si>
    <t>Long Sleeved Shirt (1)</t>
  </si>
  <si>
    <t>new members - UKA</t>
  </si>
  <si>
    <t>deficit of £2.10 covered by DR - has been reimbursed</t>
  </si>
  <si>
    <t>CHAPEL ALLERTON RUNNERS - FINANCIAL STATEMENT: 31 May 2014</t>
  </si>
  <si>
    <t>outstanding: Begum, Baxter, Banerjee,  Morris,</t>
  </si>
  <si>
    <t>Membership - New</t>
  </si>
  <si>
    <t>Marlow</t>
  </si>
  <si>
    <t>Hoodies (2)</t>
  </si>
  <si>
    <t>Short Sleeved Shirt (2)</t>
  </si>
  <si>
    <t>Closing Bank Balance (31 May 2014)</t>
  </si>
  <si>
    <t>Opening Bank Balance (30 Apr 2014)</t>
  </si>
  <si>
    <t>forster, slack, kent, dearden, armitstead, cawthray, lloyd</t>
  </si>
  <si>
    <t>Vests - New 1()</t>
  </si>
  <si>
    <t>Bradford millenium way</t>
  </si>
  <si>
    <t>CHAPEL ALLERTON RUNNERS - FINANCIAL STATEMENT: 30 June 2014</t>
  </si>
  <si>
    <t>Opening Bank Balance (31 May 2014)</t>
  </si>
  <si>
    <t>Closing Bank Balance (30 June 2014)</t>
  </si>
  <si>
    <t>Mulligan, Image, Whiteman</t>
  </si>
  <si>
    <t>forster, slack, kent, dearden, armitstead, cawthray, lloyd, mulligan,image,whiteman</t>
  </si>
  <si>
    <t>image, maycock, mulligan, walker, whiteman, forster</t>
  </si>
  <si>
    <t>Opening Bank Balance (30 Jun 2014)</t>
  </si>
  <si>
    <t>CHAPEL ALLERTON RUNNERS - FINANCIAL STATEMENT: 31 Jul 2014</t>
  </si>
  <si>
    <t>Closing Bank Balance (31 Jul 2014)</t>
  </si>
  <si>
    <t>outstanding 2014 members</t>
  </si>
  <si>
    <t>3x new members</t>
  </si>
  <si>
    <t>forster, slack, kent, armitstead, cawthray, lloyd, morris</t>
  </si>
  <si>
    <t>outstanding: Begum, Baxter, Banerjee,  dearden</t>
  </si>
  <si>
    <t>Chapel Allerton Festival Stall rental</t>
  </si>
  <si>
    <t>LCW entry fee</t>
  </si>
  <si>
    <t>re-imburse DR for Dave Milner</t>
  </si>
  <si>
    <t>Long Sleeved Shirt (0)</t>
  </si>
  <si>
    <t>Hoodies (0)</t>
  </si>
  <si>
    <t>More renewals</t>
  </si>
  <si>
    <t xml:space="preserve">Tops (£33) - Hooded (1) </t>
  </si>
  <si>
    <t>Vests (£20)- Long Sleeved (20)</t>
  </si>
  <si>
    <t>Short Sleeved Shirt (0)</t>
  </si>
  <si>
    <t>Vests - New (4)</t>
  </si>
  <si>
    <t>CHAPEL ALLERTON RUNNERS - FINANCIAL STATEMENT: 31 Aug 2014</t>
  </si>
  <si>
    <t>Opening Bank Balance (31 Jul 2014)</t>
  </si>
  <si>
    <t>Closing Bank Balance (31 Aug 2014)</t>
  </si>
  <si>
    <t>More renewals/newbies</t>
  </si>
  <si>
    <t>Membership - renewals</t>
  </si>
  <si>
    <t>new members</t>
  </si>
  <si>
    <t>Dahele</t>
  </si>
  <si>
    <t>Sutor, McGeachy, Forrester, Firth, Jewitt, Wright, Foster</t>
  </si>
  <si>
    <t>CHAPEL ALLERTON RUNNERS - FINANCIAL STATEMENT: 30 Sept 2014</t>
  </si>
  <si>
    <t>Opening Bank Balance (31 Aug 2014)</t>
  </si>
  <si>
    <t>Closing Bank Balance (30 Sept 2014)</t>
  </si>
  <si>
    <t>re-imburse DA</t>
  </si>
  <si>
    <t>Festival Income (cakes)</t>
  </si>
  <si>
    <t>Sept food night income</t>
  </si>
  <si>
    <t>First Aid kit for beginners group</t>
  </si>
  <si>
    <t>re-imburse RG</t>
  </si>
  <si>
    <t>Received by R Gooch £292 plus £300</t>
  </si>
  <si>
    <t>3 x £7 for Lyke Wake plus £10 CL (re-imburse DR)</t>
  </si>
  <si>
    <t>additional keys for Gledhow</t>
  </si>
  <si>
    <t>re-imburse DR</t>
  </si>
  <si>
    <t>paid for by entrants during Aug</t>
  </si>
  <si>
    <t>Vests - New (3)</t>
  </si>
  <si>
    <t>walker, maycock, arbury</t>
  </si>
  <si>
    <t>Bickers, Padgett</t>
  </si>
  <si>
    <t>Sutcliffe, Gallagher, Dossett</t>
  </si>
  <si>
    <t>CHAPEL ALLERTON RUNNERS - FINANCIAL STATEMENT: 31 Oct 2014</t>
  </si>
  <si>
    <t>Opening Bank Balance (30 Sept 2014)</t>
  </si>
  <si>
    <t>Closing Bank Balance (31 Oct 2014)</t>
  </si>
  <si>
    <t>Short Sleeved Shirt (3)</t>
  </si>
  <si>
    <t>Wright, Gallagher, Baxter</t>
  </si>
  <si>
    <t>MISC</t>
  </si>
  <si>
    <t>Coaching Course for RG</t>
  </si>
  <si>
    <t>Shepherd??</t>
  </si>
  <si>
    <t>Sutcliffe</t>
  </si>
  <si>
    <t>Xmas party prepayments</t>
  </si>
  <si>
    <t>12 people</t>
  </si>
  <si>
    <t>Arbury, Forrester, Firth, Foster, Gallagher, Jewitt, McGeachy, Merrick, O'Connell, Sutor, Sutcliffe, Wright, Dossett</t>
  </si>
  <si>
    <t>Xmas party cost</t>
  </si>
  <si>
    <t>Laing, Spur, Condon, Bowles, Robinson</t>
  </si>
  <si>
    <t xml:space="preserve"> Foster, Gallagher, McGeachy, O'Connell, Sutor, Sutcliffe, Laing, Spur, Dossett, Condon, Bowles, Robinson</t>
  </si>
  <si>
    <t>Xmas party</t>
  </si>
  <si>
    <t>Kareoke</t>
  </si>
  <si>
    <t>Vests (£20) - New Style (34)</t>
  </si>
  <si>
    <t>Vests (£20)- Long Sleeved (22)</t>
  </si>
  <si>
    <t>Hoodie to LH, received 11 and sold 8</t>
  </si>
  <si>
    <t>Vests (£20)- Long Sleeved (21)</t>
  </si>
  <si>
    <t>Vests (£20) - New Style (32)</t>
  </si>
  <si>
    <t>2 owed to Stuart &amp; Simon</t>
  </si>
  <si>
    <t>Vests (£20) - New Style (30)</t>
  </si>
  <si>
    <t>Vests (£20) - New Style (26)</t>
  </si>
  <si>
    <t>3 owed to Stuart &amp; Simon &amp; Nic</t>
  </si>
  <si>
    <t>Vests (£20) - New Style (24)</t>
  </si>
  <si>
    <t>Vests (£20) - New Style (21)</t>
  </si>
  <si>
    <t>3 owed to Stuart &amp; Simon &amp; Anon</t>
  </si>
  <si>
    <t>3 owed to Stuart &amp; Simon &amp; Nic + 3 Wright, Gallagher, Baxter</t>
  </si>
  <si>
    <t>Vests (£20) - New Style (20)</t>
  </si>
  <si>
    <t>4 owed to Stuart &amp; Simon &amp; 2 Anon</t>
  </si>
  <si>
    <t>19 in stock</t>
  </si>
  <si>
    <t>Wilson, Hutton</t>
  </si>
  <si>
    <t xml:space="preserve"> O'Connell, Sutor, Lain, Spur, Hutton</t>
  </si>
  <si>
    <t>Vests (£20) - New Style (18)</t>
  </si>
  <si>
    <t>17 in stock, w/o for Bonnie??</t>
  </si>
  <si>
    <t>20 t shirts</t>
  </si>
  <si>
    <t>Purchase of t shirts</t>
  </si>
  <si>
    <t xml:space="preserve">Tops (£33) - Hooded (4) </t>
  </si>
  <si>
    <t>Shirts (£18) - Short Sleeved (17)</t>
  </si>
  <si>
    <t>17 in stock, received 20 and gave 10 out</t>
  </si>
  <si>
    <t>4 in stock - Received 11 and gave 8 out</t>
  </si>
  <si>
    <t>Vests  (£8 sale) - Old Style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</si>
</sst>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6"/>
      <color indexed="56"/>
      <name val="Calibri"/>
      <family val="2"/>
    </font>
    <font>
      <u/>
      <sz val="11"/>
      <color indexed="56"/>
      <name val="Calibri"/>
      <family val="2"/>
    </font>
    <font>
      <sz val="11"/>
      <color indexed="56"/>
      <name val="Calibri"/>
      <family val="2"/>
    </font>
    <font>
      <b/>
      <sz val="11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4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0" fontId="2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4" fillId="0" borderId="7" xfId="0" applyFont="1" applyBorder="1"/>
    <xf numFmtId="0" fontId="3" fillId="0" borderId="8" xfId="0" applyFont="1" applyBorder="1"/>
    <xf numFmtId="2" fontId="3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/>
    <xf numFmtId="0" fontId="4" fillId="0" borderId="1" xfId="0" applyFont="1" applyBorder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11" xfId="0" applyBorder="1"/>
    <xf numFmtId="0" fontId="3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69"/>
  <sheetViews>
    <sheetView topLeftCell="A44" zoomScale="90" zoomScaleNormal="90" workbookViewId="0">
      <selection activeCell="G64" sqref="G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6.109375" customWidth="1"/>
    <col min="9" max="9" width="13.109375" customWidth="1"/>
    <col min="13" max="13" width="12.6640625" customWidth="1"/>
  </cols>
  <sheetData>
    <row r="1" spans="1:10" ht="21" x14ac:dyDescent="0.35">
      <c r="A1" s="2" t="s">
        <v>34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35</v>
      </c>
      <c r="B4" s="10"/>
      <c r="C4" s="10"/>
      <c r="D4" s="10"/>
      <c r="E4" s="10"/>
      <c r="F4" s="10"/>
      <c r="G4" s="11"/>
      <c r="H4" s="11"/>
      <c r="I4" s="16">
        <v>934.61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>
        <f>3+3</f>
        <v>6</v>
      </c>
      <c r="H8" s="16" t="s">
        <v>52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>
        <v>0</v>
      </c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>
        <v>0</v>
      </c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140</v>
      </c>
      <c r="H11" s="16" t="s">
        <v>56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45</v>
      </c>
      <c r="H12" s="16" t="s">
        <v>49</v>
      </c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32</v>
      </c>
      <c r="F14" s="10"/>
      <c r="G14" s="16"/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23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48</v>
      </c>
      <c r="F16" s="10"/>
      <c r="G16" s="16">
        <v>18</v>
      </c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37</v>
      </c>
      <c r="F17" s="10"/>
      <c r="G17" s="16">
        <f>8*33.5+0.5</f>
        <v>268.5</v>
      </c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 t="s">
        <v>38</v>
      </c>
      <c r="F19" s="10"/>
      <c r="G19" s="16">
        <v>50</v>
      </c>
      <c r="H19" s="16" t="s">
        <v>39</v>
      </c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527.5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>
        <v>160</v>
      </c>
      <c r="H25" s="16"/>
      <c r="I25" s="16"/>
      <c r="J25" s="13"/>
    </row>
    <row r="26" spans="1:10" ht="15" x14ac:dyDescent="0.25">
      <c r="A26" s="14"/>
      <c r="B26" s="10"/>
      <c r="C26" s="10"/>
      <c r="D26" s="10"/>
      <c r="E26" s="17" t="s">
        <v>25</v>
      </c>
      <c r="F26" s="17"/>
      <c r="G26" s="20"/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>
        <v>15</v>
      </c>
      <c r="H28" s="16" t="s">
        <v>43</v>
      </c>
      <c r="I28" s="16"/>
      <c r="J28" s="13"/>
    </row>
    <row r="29" spans="1:10" ht="15" x14ac:dyDescent="0.25">
      <c r="A29" s="14"/>
      <c r="B29" s="15"/>
      <c r="C29" s="10"/>
      <c r="D29" s="10"/>
      <c r="E29" s="4" t="s">
        <v>53</v>
      </c>
      <c r="F29" s="4"/>
      <c r="G29" s="27">
        <v>3</v>
      </c>
      <c r="H29" s="16" t="s">
        <v>54</v>
      </c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>
        <v>151.16</v>
      </c>
      <c r="H30" s="16" t="s">
        <v>45</v>
      </c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>
        <v>368.1</v>
      </c>
      <c r="H31" s="16" t="s">
        <v>41</v>
      </c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>
        <v>42.2</v>
      </c>
      <c r="H32" s="16" t="s">
        <v>43</v>
      </c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739.46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36</v>
      </c>
      <c r="B36" s="22"/>
      <c r="C36" s="22"/>
      <c r="D36" s="22"/>
      <c r="E36" s="22"/>
      <c r="F36" s="22"/>
      <c r="G36" s="31"/>
      <c r="H36" s="23"/>
      <c r="I36" s="24">
        <f>I4+H21-H34</f>
        <v>722.65000000000009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26</v>
      </c>
      <c r="F41" s="4"/>
      <c r="G41" s="27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 t="s">
        <v>22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 t="s">
        <v>46</v>
      </c>
      <c r="F46" s="4"/>
      <c r="G46" s="27">
        <v>70</v>
      </c>
      <c r="H46" s="10" t="s">
        <v>57</v>
      </c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55</v>
      </c>
      <c r="F47" s="4"/>
      <c r="G47" s="27">
        <v>12</v>
      </c>
      <c r="H47" s="10"/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33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82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640.65000000000009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167</v>
      </c>
      <c r="F60" s="17"/>
      <c r="G60" s="20">
        <f>20*34</f>
        <v>680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168</v>
      </c>
      <c r="F61" s="17"/>
      <c r="G61" s="20">
        <f>22*20</f>
        <v>440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50</v>
      </c>
      <c r="F62" s="17"/>
      <c r="G62" s="20">
        <f>18*8</f>
        <v>144</v>
      </c>
      <c r="H62" s="11"/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51</v>
      </c>
      <c r="F64" s="17"/>
      <c r="G64" s="20">
        <f>2*33.5</f>
        <v>67</v>
      </c>
      <c r="H64" s="11" t="s">
        <v>169</v>
      </c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1407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2047.65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honeticPr fontId="0" type="noConversion"/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1" zoomScale="90" zoomScaleNormal="90" workbookViewId="0">
      <selection activeCell="G65" sqref="G65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6.109375" customWidth="1"/>
    <col min="9" max="9" width="13.109375" customWidth="1"/>
    <col min="13" max="13" width="12.6640625" customWidth="1"/>
  </cols>
  <sheetData>
    <row r="1" spans="1:10" ht="21" x14ac:dyDescent="0.35">
      <c r="A1" s="2" t="s">
        <v>58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64</v>
      </c>
      <c r="B4" s="10"/>
      <c r="C4" s="10"/>
      <c r="D4" s="10"/>
      <c r="E4" s="10"/>
      <c r="F4" s="10"/>
      <c r="G4" s="11"/>
      <c r="H4" s="11"/>
      <c r="I4" s="16">
        <v>722.65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>
        <v>13</v>
      </c>
      <c r="H8" s="16" t="s">
        <v>59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>
        <v>0</v>
      </c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>
        <v>0</v>
      </c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60</v>
      </c>
      <c r="H11" s="16" t="s">
        <v>61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/>
      <c r="H12" s="16" t="s">
        <v>49</v>
      </c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32</v>
      </c>
      <c r="F14" s="10"/>
      <c r="G14" s="16"/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23</v>
      </c>
      <c r="F15" s="10"/>
      <c r="G15" s="16">
        <v>20</v>
      </c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48</v>
      </c>
      <c r="F16" s="10"/>
      <c r="G16" s="16">
        <v>18</v>
      </c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37</v>
      </c>
      <c r="F17" s="10"/>
      <c r="G17" s="16"/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 t="s">
        <v>38</v>
      </c>
      <c r="F19" s="10"/>
      <c r="G19" s="16"/>
      <c r="H19" s="16" t="s">
        <v>39</v>
      </c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111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/>
      <c r="H25" s="16"/>
      <c r="I25" s="16"/>
      <c r="J25" s="13"/>
    </row>
    <row r="26" spans="1:10" ht="15" x14ac:dyDescent="0.25">
      <c r="A26" s="14"/>
      <c r="B26" s="10"/>
      <c r="C26" s="10"/>
      <c r="D26" s="10"/>
      <c r="E26" s="17" t="s">
        <v>25</v>
      </c>
      <c r="F26" s="17"/>
      <c r="G26" s="20"/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/>
      <c r="H28" s="16"/>
      <c r="I28" s="16"/>
      <c r="J28" s="13"/>
    </row>
    <row r="29" spans="1:10" ht="15" x14ac:dyDescent="0.25">
      <c r="A29" s="14"/>
      <c r="B29" s="15"/>
      <c r="C29" s="10"/>
      <c r="D29" s="10"/>
      <c r="E29" s="4" t="s">
        <v>53</v>
      </c>
      <c r="F29" s="4"/>
      <c r="G29" s="27">
        <v>12</v>
      </c>
      <c r="H29" s="16" t="s">
        <v>54</v>
      </c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12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63</v>
      </c>
      <c r="B36" s="22"/>
      <c r="C36" s="22"/>
      <c r="D36" s="22"/>
      <c r="E36" s="22"/>
      <c r="F36" s="22"/>
      <c r="G36" s="31"/>
      <c r="H36" s="23"/>
      <c r="I36" s="24">
        <f>I4+H21-H34</f>
        <v>821.65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26</v>
      </c>
      <c r="F41" s="4"/>
      <c r="G41" s="27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 t="s">
        <v>22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 t="s">
        <v>46</v>
      </c>
      <c r="F46" s="4"/>
      <c r="G46" s="27">
        <v>100</v>
      </c>
      <c r="H46" s="10" t="s">
        <v>62</v>
      </c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55</v>
      </c>
      <c r="F47" s="4"/>
      <c r="G47" s="27"/>
      <c r="H47" s="10"/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33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100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721.65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167</v>
      </c>
      <c r="F60" s="17"/>
      <c r="G60" s="20">
        <f>20*34</f>
        <v>680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170</v>
      </c>
      <c r="F61" s="17"/>
      <c r="G61" s="20">
        <f>21*20</f>
        <v>420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/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51</v>
      </c>
      <c r="F64" s="17"/>
      <c r="G64" s="20">
        <f>2*33.5</f>
        <v>67</v>
      </c>
      <c r="H64" s="11"/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1369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2090.65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7" zoomScale="90" zoomScaleNormal="90" workbookViewId="0">
      <selection activeCell="E59" sqref="E59:G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6.109375" customWidth="1"/>
    <col min="9" max="9" width="13.109375" customWidth="1"/>
    <col min="13" max="13" width="12.6640625" customWidth="1"/>
  </cols>
  <sheetData>
    <row r="1" spans="1:10" ht="21" x14ac:dyDescent="0.35">
      <c r="A1" s="2" t="s">
        <v>65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66</v>
      </c>
      <c r="B4" s="10"/>
      <c r="C4" s="10"/>
      <c r="D4" s="10"/>
      <c r="E4" s="10"/>
      <c r="F4" s="10"/>
      <c r="G4" s="11"/>
      <c r="H4" s="11"/>
      <c r="I4" s="16">
        <v>821.65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>
        <v>12</v>
      </c>
      <c r="H8" s="16" t="s">
        <v>71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40</v>
      </c>
      <c r="H11" s="16" t="s">
        <v>73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/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68</v>
      </c>
      <c r="F14" s="10"/>
      <c r="G14" s="16">
        <v>40</v>
      </c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88</v>
      </c>
      <c r="F15" s="10"/>
      <c r="G15" s="16">
        <v>20</v>
      </c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123</v>
      </c>
      <c r="F16" s="10"/>
      <c r="G16" s="16"/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69</v>
      </c>
      <c r="F17" s="10"/>
      <c r="G17" s="16">
        <v>33.5</v>
      </c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 t="s">
        <v>38</v>
      </c>
      <c r="F19" s="10"/>
      <c r="G19" s="16"/>
      <c r="H19" s="16" t="s">
        <v>39</v>
      </c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145.5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/>
      <c r="H25" s="16"/>
      <c r="I25" s="16"/>
      <c r="J25" s="13"/>
    </row>
    <row r="26" spans="1:10" ht="15" x14ac:dyDescent="0.25">
      <c r="A26" s="14"/>
      <c r="B26" s="10"/>
      <c r="C26" s="10"/>
      <c r="D26" s="10"/>
      <c r="E26" s="17" t="s">
        <v>25</v>
      </c>
      <c r="F26" s="17"/>
      <c r="G26" s="20"/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/>
      <c r="H28" s="16"/>
      <c r="I28" s="16"/>
      <c r="J28" s="13"/>
    </row>
    <row r="29" spans="1:10" ht="15" x14ac:dyDescent="0.25">
      <c r="A29" s="14"/>
      <c r="B29" s="15"/>
      <c r="C29" s="10"/>
      <c r="D29" s="10"/>
      <c r="E29" s="4" t="s">
        <v>53</v>
      </c>
      <c r="F29" s="4"/>
      <c r="G29" s="27"/>
      <c r="H29" s="16"/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0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67</v>
      </c>
      <c r="B36" s="22"/>
      <c r="C36" s="22"/>
      <c r="D36" s="22"/>
      <c r="E36" s="22"/>
      <c r="F36" s="22"/>
      <c r="G36" s="31"/>
      <c r="H36" s="23"/>
      <c r="I36" s="24">
        <f>I4+H21-H34</f>
        <v>967.15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75</v>
      </c>
      <c r="F41" s="4"/>
      <c r="G41" s="27">
        <v>75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 t="s">
        <v>22</v>
      </c>
      <c r="F43" s="4"/>
      <c r="G43" s="27">
        <v>15</v>
      </c>
      <c r="H43" s="10" t="s">
        <v>76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 t="s">
        <v>46</v>
      </c>
      <c r="F46" s="4"/>
      <c r="G46" s="27">
        <v>70</v>
      </c>
      <c r="H46" s="10" t="s">
        <v>70</v>
      </c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46</v>
      </c>
      <c r="F47" s="4"/>
      <c r="G47" s="27">
        <v>50</v>
      </c>
      <c r="H47" s="10" t="s">
        <v>74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33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210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757.15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171</v>
      </c>
      <c r="F60" s="17"/>
      <c r="G60" s="20">
        <f>20*32</f>
        <v>640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122</v>
      </c>
      <c r="F61" s="17"/>
      <c r="G61" s="20">
        <f>20*20</f>
        <v>400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/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121</v>
      </c>
      <c r="F64" s="17"/>
      <c r="G64" s="20">
        <v>33.5</v>
      </c>
      <c r="H64" s="11"/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1275.5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2032.65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7" zoomScale="90" zoomScaleNormal="90" workbookViewId="0">
      <selection activeCell="E59" sqref="E59:G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6.109375" customWidth="1"/>
    <col min="9" max="9" width="13.109375" customWidth="1"/>
    <col min="13" max="13" width="12.6640625" customWidth="1"/>
  </cols>
  <sheetData>
    <row r="1" spans="1:10" ht="21" x14ac:dyDescent="0.35">
      <c r="A1" s="2" t="s">
        <v>77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78</v>
      </c>
      <c r="B4" s="10"/>
      <c r="C4" s="10"/>
      <c r="D4" s="10"/>
      <c r="E4" s="10"/>
      <c r="F4" s="10"/>
      <c r="G4" s="11"/>
      <c r="H4" s="11"/>
      <c r="I4" s="16">
        <v>967.15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>
        <v>0</v>
      </c>
      <c r="H8" s="16" t="s">
        <v>71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0</v>
      </c>
      <c r="H11" s="16"/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/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32</v>
      </c>
      <c r="F14" s="10"/>
      <c r="G14" s="16">
        <v>0</v>
      </c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23</v>
      </c>
      <c r="F15" s="10"/>
      <c r="G15" s="16">
        <v>0</v>
      </c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80</v>
      </c>
      <c r="F16" s="10"/>
      <c r="G16" s="16">
        <v>0</v>
      </c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81</v>
      </c>
      <c r="F17" s="10"/>
      <c r="G17" s="16">
        <v>0</v>
      </c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 t="s">
        <v>38</v>
      </c>
      <c r="F19" s="10"/>
      <c r="G19" s="16"/>
      <c r="H19" s="16"/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0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>
        <v>70</v>
      </c>
      <c r="H25" s="10" t="s">
        <v>70</v>
      </c>
      <c r="I25" s="16"/>
      <c r="J25" s="13"/>
    </row>
    <row r="26" spans="1:10" ht="15" x14ac:dyDescent="0.25">
      <c r="A26" s="14"/>
      <c r="B26" s="10"/>
      <c r="C26" s="10"/>
      <c r="D26" s="10"/>
      <c r="E26" s="17" t="s">
        <v>25</v>
      </c>
      <c r="F26" s="17"/>
      <c r="G26" s="20"/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>
        <v>15</v>
      </c>
      <c r="H28" s="16" t="s">
        <v>82</v>
      </c>
      <c r="I28" s="16"/>
      <c r="J28" s="13"/>
    </row>
    <row r="29" spans="1:10" ht="15" x14ac:dyDescent="0.25">
      <c r="A29" s="14"/>
      <c r="B29" s="15"/>
      <c r="C29" s="10"/>
      <c r="D29" s="10"/>
      <c r="E29" s="4" t="s">
        <v>53</v>
      </c>
      <c r="F29" s="4"/>
      <c r="G29" s="27"/>
      <c r="H29" s="16"/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85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79</v>
      </c>
      <c r="B36" s="22"/>
      <c r="C36" s="22"/>
      <c r="D36" s="22"/>
      <c r="E36" s="22"/>
      <c r="F36" s="22"/>
      <c r="G36" s="31"/>
      <c r="H36" s="23"/>
      <c r="I36" s="24">
        <f>I4+H21-H34</f>
        <v>882.15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75</v>
      </c>
      <c r="F41" s="4"/>
      <c r="G41" s="27">
        <v>75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 t="s">
        <v>22</v>
      </c>
      <c r="F43" s="4"/>
      <c r="G43" s="27">
        <v>15</v>
      </c>
      <c r="H43" s="10" t="s">
        <v>83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46</v>
      </c>
      <c r="F47" s="4"/>
      <c r="G47" s="27">
        <v>50</v>
      </c>
      <c r="H47" s="10" t="s">
        <v>74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33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140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742.15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171</v>
      </c>
      <c r="F60" s="17"/>
      <c r="G60" s="20">
        <f>20*32</f>
        <v>640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122</v>
      </c>
      <c r="F61" s="17"/>
      <c r="G61" s="20">
        <f>20*20</f>
        <v>400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/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121</v>
      </c>
      <c r="F64" s="17"/>
      <c r="G64" s="20">
        <v>33.5</v>
      </c>
      <c r="H64" s="11"/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1275.5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2017.65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1" zoomScale="90" zoomScaleNormal="90" workbookViewId="0">
      <selection activeCell="E59" sqref="E59:H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91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98</v>
      </c>
      <c r="B4" s="10"/>
      <c r="C4" s="10"/>
      <c r="D4" s="10"/>
      <c r="E4" s="10"/>
      <c r="F4" s="10"/>
      <c r="G4" s="11"/>
      <c r="H4" s="11"/>
      <c r="I4" s="16">
        <v>882.15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>
        <v>0</v>
      </c>
      <c r="H8" s="16" t="s">
        <v>71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105</v>
      </c>
      <c r="H11" s="16" t="s">
        <v>99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455</v>
      </c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100</v>
      </c>
      <c r="F14" s="10"/>
      <c r="G14" s="16">
        <v>40</v>
      </c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88</v>
      </c>
      <c r="F15" s="10"/>
      <c r="G15" s="16">
        <v>20</v>
      </c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96</v>
      </c>
      <c r="F16" s="10"/>
      <c r="G16" s="16">
        <v>36</v>
      </c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95</v>
      </c>
      <c r="F17" s="10"/>
      <c r="G17" s="16">
        <v>66</v>
      </c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3">
      <c r="A19" s="14"/>
      <c r="B19" s="10"/>
      <c r="C19" s="10"/>
      <c r="D19" s="10"/>
      <c r="E19" s="10" t="s">
        <v>86</v>
      </c>
      <c r="F19" s="10"/>
      <c r="G19" s="16">
        <v>57.9</v>
      </c>
      <c r="H19" s="16" t="s">
        <v>90</v>
      </c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779.9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>
        <v>75</v>
      </c>
      <c r="H25" s="10"/>
      <c r="I25" s="16"/>
      <c r="J25" s="13"/>
    </row>
    <row r="26" spans="1:10" ht="15" x14ac:dyDescent="0.25">
      <c r="A26" s="14"/>
      <c r="B26" s="10"/>
      <c r="C26" s="10"/>
      <c r="D26" s="10"/>
      <c r="E26" s="17" t="s">
        <v>93</v>
      </c>
      <c r="F26" s="17"/>
      <c r="G26" s="20">
        <v>10</v>
      </c>
      <c r="H26" s="16" t="s">
        <v>94</v>
      </c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>
        <v>15</v>
      </c>
      <c r="H28" s="16" t="s">
        <v>84</v>
      </c>
      <c r="I28" s="16"/>
      <c r="J28" s="13"/>
    </row>
    <row r="29" spans="1:10" ht="15" x14ac:dyDescent="0.25">
      <c r="A29" s="14"/>
      <c r="B29" s="15"/>
      <c r="C29" s="10"/>
      <c r="D29" s="10"/>
      <c r="E29" s="4" t="s">
        <v>85</v>
      </c>
      <c r="F29" s="4"/>
      <c r="G29" s="27">
        <v>60</v>
      </c>
      <c r="H29" s="16" t="s">
        <v>87</v>
      </c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160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97</v>
      </c>
      <c r="B36" s="22"/>
      <c r="C36" s="22"/>
      <c r="D36" s="22"/>
      <c r="E36" s="22"/>
      <c r="F36" s="22"/>
      <c r="G36" s="31"/>
      <c r="H36" s="23"/>
      <c r="I36" s="24">
        <f>I4+H21-H34</f>
        <v>1502.05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26</v>
      </c>
      <c r="F41" s="4"/>
      <c r="G41" s="27">
        <v>300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 t="s">
        <v>22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89</v>
      </c>
      <c r="F47" s="4"/>
      <c r="G47" s="27">
        <v>40</v>
      </c>
      <c r="H47" s="10" t="s">
        <v>92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33</v>
      </c>
      <c r="F48" s="4"/>
      <c r="G48" s="27"/>
      <c r="H48" s="4" t="s">
        <v>99</v>
      </c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340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1162.05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173</v>
      </c>
      <c r="F60" s="17"/>
      <c r="G60" s="20">
        <f>20*30</f>
        <v>600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60</v>
      </c>
      <c r="F61" s="17"/>
      <c r="G61" s="20">
        <f>20*19</f>
        <v>380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 t="s">
        <v>172</v>
      </c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121</v>
      </c>
      <c r="F64" s="17"/>
      <c r="G64" s="20">
        <v>33.5</v>
      </c>
      <c r="H64" s="11" t="s">
        <v>172</v>
      </c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1215.5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2377.5500000000002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4" zoomScale="90" zoomScaleNormal="90" workbookViewId="0">
      <selection activeCell="E59" sqref="E59:H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102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103</v>
      </c>
      <c r="B4" s="10"/>
      <c r="C4" s="10"/>
      <c r="D4" s="10"/>
      <c r="E4" s="10"/>
      <c r="F4" s="10"/>
      <c r="G4" s="11"/>
      <c r="H4" s="11"/>
      <c r="I4" s="16">
        <v>1502.05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/>
      <c r="H8" s="16" t="s">
        <v>71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45</v>
      </c>
      <c r="H11" s="16" t="s">
        <v>105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135</v>
      </c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100</v>
      </c>
      <c r="F14" s="10"/>
      <c r="G14" s="16"/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88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96</v>
      </c>
      <c r="F16" s="10"/>
      <c r="G16" s="16"/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95</v>
      </c>
      <c r="F17" s="10"/>
      <c r="G17" s="16"/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 t="s">
        <v>86</v>
      </c>
      <c r="F19" s="10"/>
      <c r="G19" s="16"/>
      <c r="H19" s="16"/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180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/>
      <c r="H25" s="10"/>
      <c r="I25" s="16"/>
      <c r="J25" s="13"/>
    </row>
    <row r="26" spans="1:10" ht="15" x14ac:dyDescent="0.25">
      <c r="A26" s="14"/>
      <c r="B26" s="10"/>
      <c r="C26" s="10"/>
      <c r="D26" s="10"/>
      <c r="E26" s="17" t="s">
        <v>93</v>
      </c>
      <c r="F26" s="17"/>
      <c r="G26" s="20"/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/>
      <c r="H28" s="16"/>
      <c r="I28" s="16"/>
      <c r="J28" s="13"/>
    </row>
    <row r="29" spans="1:10" ht="15" x14ac:dyDescent="0.25">
      <c r="A29" s="14"/>
      <c r="B29" s="15"/>
      <c r="C29" s="10"/>
      <c r="D29" s="10"/>
      <c r="E29" s="4" t="s">
        <v>85</v>
      </c>
      <c r="F29" s="4"/>
      <c r="G29" s="27"/>
      <c r="H29" s="16"/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0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104</v>
      </c>
      <c r="B36" s="22"/>
      <c r="C36" s="22"/>
      <c r="D36" s="22"/>
      <c r="E36" s="22"/>
      <c r="F36" s="22"/>
      <c r="G36" s="31"/>
      <c r="H36" s="23"/>
      <c r="I36" s="24">
        <f>I4+H21-H34</f>
        <v>1682.05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26</v>
      </c>
      <c r="F41" s="4"/>
      <c r="G41" s="27">
        <v>390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 t="s">
        <v>22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89</v>
      </c>
      <c r="F47" s="4"/>
      <c r="G47" s="27">
        <v>140</v>
      </c>
      <c r="H47" s="10" t="s">
        <v>92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101</v>
      </c>
      <c r="F48" s="4"/>
      <c r="G48" s="27"/>
      <c r="H48" s="4" t="s">
        <v>106</v>
      </c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530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1152.05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173</v>
      </c>
      <c r="F60" s="17"/>
      <c r="G60" s="20">
        <f>20*30</f>
        <v>600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60</v>
      </c>
      <c r="F61" s="17"/>
      <c r="G61" s="20">
        <f>20*19</f>
        <v>380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 t="s">
        <v>172</v>
      </c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121</v>
      </c>
      <c r="F64" s="17"/>
      <c r="G64" s="20">
        <v>33.5</v>
      </c>
      <c r="H64" s="11" t="s">
        <v>172</v>
      </c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1215.5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2367.5500000000002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1" zoomScale="90" zoomScaleNormal="90" workbookViewId="0">
      <selection activeCell="E59" sqref="E59:H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109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108</v>
      </c>
      <c r="B4" s="10"/>
      <c r="C4" s="10"/>
      <c r="D4" s="10"/>
      <c r="E4" s="10"/>
      <c r="F4" s="10"/>
      <c r="G4" s="11"/>
      <c r="H4" s="11"/>
      <c r="I4" s="16">
        <v>1682.05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/>
      <c r="H8" s="16" t="s">
        <v>71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45</v>
      </c>
      <c r="H11" s="16" t="s">
        <v>147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85</v>
      </c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124</v>
      </c>
      <c r="F14" s="10"/>
      <c r="G14" s="16">
        <v>80</v>
      </c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118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48</v>
      </c>
      <c r="F16" s="10"/>
      <c r="G16" s="16">
        <v>18</v>
      </c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119</v>
      </c>
      <c r="F17" s="10"/>
      <c r="G17" s="16"/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/>
      <c r="F19" s="10"/>
      <c r="G19" s="16"/>
      <c r="H19" s="16"/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228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24</v>
      </c>
      <c r="F25" s="17"/>
      <c r="G25" s="20"/>
      <c r="H25" s="10"/>
      <c r="I25" s="16"/>
      <c r="J25" s="13"/>
    </row>
    <row r="26" spans="1:10" ht="15" x14ac:dyDescent="0.25">
      <c r="A26" s="14"/>
      <c r="B26" s="10"/>
      <c r="C26" s="10"/>
      <c r="D26" s="10"/>
      <c r="E26" s="17" t="s">
        <v>93</v>
      </c>
      <c r="F26" s="17"/>
      <c r="G26" s="20"/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>
        <v>15</v>
      </c>
      <c r="H28" s="16" t="s">
        <v>117</v>
      </c>
      <c r="I28" s="16"/>
      <c r="J28" s="13"/>
    </row>
    <row r="29" spans="1:10" ht="15" x14ac:dyDescent="0.25">
      <c r="A29" s="14"/>
      <c r="B29" s="15"/>
      <c r="C29" s="10"/>
      <c r="D29" s="10"/>
      <c r="E29" s="10" t="s">
        <v>115</v>
      </c>
      <c r="F29" s="4"/>
      <c r="G29" s="27">
        <v>20</v>
      </c>
      <c r="H29" s="16"/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35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110</v>
      </c>
      <c r="B36" s="22"/>
      <c r="C36" s="22"/>
      <c r="D36" s="22"/>
      <c r="E36" s="22"/>
      <c r="F36" s="22"/>
      <c r="G36" s="31"/>
      <c r="H36" s="23"/>
      <c r="I36" s="24">
        <f>I4+H21-H34</f>
        <v>1875.05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26</v>
      </c>
      <c r="F41" s="4"/>
      <c r="G41" s="27">
        <v>390</v>
      </c>
      <c r="H41" s="10"/>
      <c r="I41" s="10"/>
      <c r="J41" s="13"/>
      <c r="K41" s="1"/>
    </row>
    <row r="42" spans="1:16" ht="15" x14ac:dyDescent="0.25">
      <c r="A42" s="9"/>
      <c r="B42" s="10"/>
      <c r="C42" s="10"/>
      <c r="D42" s="10"/>
      <c r="E42" s="4" t="s">
        <v>112</v>
      </c>
      <c r="F42" s="4"/>
      <c r="G42" s="27">
        <f>40+20+70</f>
        <v>130</v>
      </c>
      <c r="H42" s="32" t="s">
        <v>107</v>
      </c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/>
      <c r="F43" s="4"/>
      <c r="G43" s="27"/>
      <c r="H43" s="4" t="s">
        <v>113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111</v>
      </c>
      <c r="F47" s="4"/>
      <c r="G47" s="27">
        <v>40</v>
      </c>
      <c r="H47" s="10" t="s">
        <v>114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116</v>
      </c>
      <c r="F48" s="4"/>
      <c r="G48" s="27">
        <v>57</v>
      </c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>
        <v>120</v>
      </c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E50" s="4" t="s">
        <v>120</v>
      </c>
      <c r="F50" s="4"/>
      <c r="G50" s="27">
        <v>50</v>
      </c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787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1088.05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174</v>
      </c>
      <c r="F60" s="17"/>
      <c r="G60" s="20">
        <f>20*26</f>
        <v>520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60</v>
      </c>
      <c r="F61" s="17"/>
      <c r="G61" s="20">
        <f>20*19</f>
        <v>380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 t="s">
        <v>175</v>
      </c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121</v>
      </c>
      <c r="F64" s="17"/>
      <c r="G64" s="20">
        <v>33.5</v>
      </c>
      <c r="H64" s="11" t="s">
        <v>172</v>
      </c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1135.5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2223.5500000000002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1" zoomScale="90" zoomScaleNormal="90" workbookViewId="0">
      <selection activeCell="E59" sqref="E59:H64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125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126</v>
      </c>
      <c r="B4" s="10"/>
      <c r="C4" s="10"/>
      <c r="D4" s="10"/>
      <c r="E4" s="10"/>
      <c r="F4" s="10"/>
      <c r="G4" s="11"/>
      <c r="H4" s="11"/>
      <c r="I4" s="16">
        <v>1875.05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/>
      <c r="H8" s="16" t="s">
        <v>71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105</v>
      </c>
      <c r="H11" s="16" t="s">
        <v>132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15</v>
      </c>
      <c r="H12" s="16" t="s">
        <v>131</v>
      </c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124</v>
      </c>
      <c r="F14" s="10"/>
      <c r="G14" s="16">
        <v>40</v>
      </c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118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48</v>
      </c>
      <c r="F16" s="10"/>
      <c r="G16" s="16"/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119</v>
      </c>
      <c r="F17" s="10"/>
      <c r="G17" s="16"/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0"/>
      <c r="C19" s="10"/>
      <c r="D19" s="10"/>
      <c r="E19" s="10"/>
      <c r="F19" s="10"/>
      <c r="G19" s="16"/>
      <c r="H19" s="16"/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8" t="s">
        <v>15</v>
      </c>
      <c r="G21" s="19"/>
      <c r="H21" s="12">
        <f>SUM(G8:G20)</f>
        <v>160</v>
      </c>
      <c r="I21" s="16"/>
      <c r="J21" s="13"/>
    </row>
    <row r="22" spans="1:10" ht="15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ht="15" x14ac:dyDescent="0.25">
      <c r="A23" s="9" t="s">
        <v>2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14"/>
      <c r="B24" s="15" t="s">
        <v>4</v>
      </c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0"/>
      <c r="C25" s="10"/>
      <c r="D25" s="10"/>
      <c r="E25" s="17" t="s">
        <v>129</v>
      </c>
      <c r="F25" s="17"/>
      <c r="G25" s="20">
        <v>390</v>
      </c>
      <c r="H25" s="10"/>
      <c r="I25" s="16"/>
      <c r="J25" s="13"/>
    </row>
    <row r="26" spans="1:10" ht="15" x14ac:dyDescent="0.25">
      <c r="A26" s="14"/>
      <c r="B26" s="10"/>
      <c r="C26" s="10"/>
      <c r="D26" s="10"/>
      <c r="E26" s="17" t="s">
        <v>93</v>
      </c>
      <c r="F26" s="17"/>
      <c r="G26" s="20">
        <v>130</v>
      </c>
      <c r="H26" s="16"/>
      <c r="I26" s="16"/>
      <c r="J26" s="13"/>
    </row>
    <row r="27" spans="1:10" ht="15" x14ac:dyDescent="0.25">
      <c r="A27" s="14"/>
      <c r="B27" s="15" t="s">
        <v>7</v>
      </c>
      <c r="C27" s="10"/>
      <c r="D27" s="10"/>
      <c r="E27" s="4"/>
      <c r="F27" s="4"/>
      <c r="G27" s="4"/>
      <c r="H27" s="16"/>
      <c r="I27" s="16"/>
      <c r="J27" s="13"/>
    </row>
    <row r="28" spans="1:10" ht="15" x14ac:dyDescent="0.25">
      <c r="A28" s="14"/>
      <c r="B28" s="15"/>
      <c r="C28" s="10"/>
      <c r="D28" s="10"/>
      <c r="E28" s="4" t="s">
        <v>47</v>
      </c>
      <c r="F28" s="4"/>
      <c r="G28" s="27"/>
      <c r="H28" s="16"/>
      <c r="I28" s="16"/>
      <c r="J28" s="13"/>
    </row>
    <row r="29" spans="1:10" ht="15" x14ac:dyDescent="0.25">
      <c r="A29" s="14"/>
      <c r="B29" s="15"/>
      <c r="C29" s="10"/>
      <c r="D29" s="10"/>
      <c r="E29" s="10" t="s">
        <v>115</v>
      </c>
      <c r="F29" s="4"/>
      <c r="G29" s="27"/>
      <c r="H29" s="16"/>
      <c r="I29" s="16"/>
      <c r="J29" s="13"/>
    </row>
    <row r="30" spans="1:10" ht="15" x14ac:dyDescent="0.25">
      <c r="A30" s="14"/>
      <c r="B30" s="15"/>
      <c r="C30" s="10"/>
      <c r="D30" s="10"/>
      <c r="E30" s="4" t="s">
        <v>44</v>
      </c>
      <c r="F30" s="4"/>
      <c r="G30" s="27"/>
      <c r="H30" s="16"/>
      <c r="I30" s="16"/>
      <c r="J30" s="13"/>
    </row>
    <row r="31" spans="1:10" ht="15" x14ac:dyDescent="0.25">
      <c r="A31" s="14"/>
      <c r="B31" s="15"/>
      <c r="C31" s="10"/>
      <c r="D31" s="10"/>
      <c r="E31" s="4" t="s">
        <v>40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42</v>
      </c>
      <c r="F32" s="4"/>
      <c r="G32" s="27"/>
      <c r="H32" s="16"/>
      <c r="I32" s="16"/>
      <c r="J32" s="13"/>
    </row>
    <row r="33" spans="1:16" ht="15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ht="15" x14ac:dyDescent="0.25">
      <c r="A34" s="14"/>
      <c r="B34" s="10"/>
      <c r="C34" s="10"/>
      <c r="D34" s="10"/>
      <c r="E34" s="10"/>
      <c r="F34" s="18" t="s">
        <v>16</v>
      </c>
      <c r="G34" s="19"/>
      <c r="H34" s="12">
        <f>SUM(G25:G33)</f>
        <v>520</v>
      </c>
      <c r="I34" s="16"/>
      <c r="J34" s="13"/>
    </row>
    <row r="35" spans="1:16" ht="15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127</v>
      </c>
      <c r="B36" s="22"/>
      <c r="C36" s="22"/>
      <c r="D36" s="22"/>
      <c r="E36" s="22"/>
      <c r="F36" s="22"/>
      <c r="G36" s="31"/>
      <c r="H36" s="23"/>
      <c r="I36" s="24">
        <f>I4+H21-H34</f>
        <v>1515.05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5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17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26</v>
      </c>
      <c r="F41" s="4"/>
      <c r="G41" s="27"/>
      <c r="H41" s="10"/>
      <c r="I41" s="10"/>
      <c r="J41" s="13"/>
      <c r="K41" s="1"/>
    </row>
    <row r="42" spans="1:16" ht="15" x14ac:dyDescent="0.25">
      <c r="A42" s="9"/>
      <c r="B42" s="10"/>
      <c r="C42" s="10"/>
      <c r="D42" s="10"/>
      <c r="E42" s="4" t="s">
        <v>130</v>
      </c>
      <c r="F42" s="4"/>
      <c r="G42" s="27"/>
      <c r="H42" s="32" t="s">
        <v>107</v>
      </c>
      <c r="I42" s="10"/>
      <c r="J42" s="13"/>
      <c r="K42" s="1"/>
    </row>
    <row r="43" spans="1:16" ht="15.75" customHeight="1" x14ac:dyDescent="0.25">
      <c r="A43" s="9"/>
      <c r="B43" s="15" t="s">
        <v>7</v>
      </c>
      <c r="C43" s="10"/>
      <c r="D43" s="10"/>
      <c r="E43" s="4"/>
      <c r="F43" s="4"/>
      <c r="G43" s="27"/>
      <c r="H43" s="4" t="s">
        <v>113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6" t="s">
        <v>132</v>
      </c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111</v>
      </c>
      <c r="F47" s="4"/>
      <c r="G47" s="27">
        <v>40</v>
      </c>
      <c r="H47" s="10" t="s">
        <v>114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116</v>
      </c>
      <c r="F48" s="4"/>
      <c r="G48" s="27">
        <v>57</v>
      </c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30</v>
      </c>
      <c r="F49" s="4"/>
      <c r="G49" s="27">
        <v>140</v>
      </c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E50" s="4" t="s">
        <v>128</v>
      </c>
      <c r="F50" s="4"/>
      <c r="G50" s="27">
        <v>80</v>
      </c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ht="15" x14ac:dyDescent="0.25">
      <c r="A52" s="9"/>
      <c r="B52" s="10"/>
      <c r="C52" s="10"/>
      <c r="D52" s="10"/>
      <c r="E52" s="10"/>
      <c r="F52" s="18" t="s">
        <v>12</v>
      </c>
      <c r="G52" s="10"/>
      <c r="H52" s="10"/>
      <c r="I52" s="12">
        <f>SUM(G40:G51)</f>
        <v>317</v>
      </c>
      <c r="J52" s="13"/>
      <c r="K52" s="1"/>
    </row>
    <row r="53" spans="1:11" ht="15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ht="15" x14ac:dyDescent="0.25">
      <c r="A54" s="9" t="s">
        <v>13</v>
      </c>
      <c r="B54" s="10"/>
      <c r="C54" s="10"/>
      <c r="D54" s="10"/>
      <c r="E54" s="10"/>
      <c r="F54" s="10"/>
      <c r="G54" s="10"/>
      <c r="H54" s="16"/>
      <c r="I54" s="12">
        <f>I36-I52</f>
        <v>1198.05</v>
      </c>
      <c r="J54" s="13"/>
    </row>
    <row r="55" spans="1:11" ht="15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ht="15" x14ac:dyDescent="0.25">
      <c r="A56" s="9" t="s">
        <v>31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29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9" t="s">
        <v>14</v>
      </c>
      <c r="B59" s="10"/>
      <c r="C59" s="10"/>
      <c r="D59" s="10"/>
      <c r="E59" s="17" t="s">
        <v>20</v>
      </c>
      <c r="F59" s="17"/>
      <c r="G59" s="20">
        <f>5*8</f>
        <v>40</v>
      </c>
      <c r="H59" s="10"/>
      <c r="I59" s="11" t="s">
        <v>21</v>
      </c>
      <c r="J59" s="13"/>
    </row>
    <row r="60" spans="1:11" x14ac:dyDescent="0.3">
      <c r="A60" s="14"/>
      <c r="B60" s="10"/>
      <c r="C60" s="10"/>
      <c r="D60" s="10"/>
      <c r="E60" s="17" t="s">
        <v>176</v>
      </c>
      <c r="F60" s="17"/>
      <c r="G60" s="20">
        <f>20*24</f>
        <v>480</v>
      </c>
      <c r="H60" s="11"/>
      <c r="I60" s="11"/>
      <c r="J60" s="13"/>
    </row>
    <row r="61" spans="1:11" x14ac:dyDescent="0.3">
      <c r="A61" s="14"/>
      <c r="B61" s="10"/>
      <c r="C61" s="10"/>
      <c r="D61" s="10"/>
      <c r="E61" s="17" t="s">
        <v>60</v>
      </c>
      <c r="F61" s="17"/>
      <c r="G61" s="20">
        <f>20*19</f>
        <v>380</v>
      </c>
      <c r="H61" s="11"/>
      <c r="I61" s="11" t="s">
        <v>19</v>
      </c>
      <c r="J61" s="13"/>
    </row>
    <row r="62" spans="1:11" x14ac:dyDescent="0.3">
      <c r="A62" s="14"/>
      <c r="B62" s="10"/>
      <c r="C62" s="10"/>
      <c r="D62" s="10"/>
      <c r="E62" s="17" t="s">
        <v>72</v>
      </c>
      <c r="F62" s="17"/>
      <c r="G62" s="20">
        <f>18*7</f>
        <v>126</v>
      </c>
      <c r="H62" s="11" t="s">
        <v>175</v>
      </c>
      <c r="I62" s="11"/>
      <c r="J62" s="13"/>
    </row>
    <row r="63" spans="1:11" x14ac:dyDescent="0.3">
      <c r="A63" s="14"/>
      <c r="B63" s="10"/>
      <c r="C63" s="10"/>
      <c r="D63" s="10"/>
      <c r="E63" s="17" t="s">
        <v>18</v>
      </c>
      <c r="F63" s="17"/>
      <c r="G63" s="20">
        <f>6*6</f>
        <v>36</v>
      </c>
      <c r="H63" s="11"/>
      <c r="I63" s="11"/>
      <c r="J63" s="13"/>
    </row>
    <row r="64" spans="1:11" x14ac:dyDescent="0.3">
      <c r="A64" s="14"/>
      <c r="B64" s="10"/>
      <c r="C64" s="10"/>
      <c r="D64" s="10"/>
      <c r="E64" s="17" t="s">
        <v>121</v>
      </c>
      <c r="F64" s="17"/>
      <c r="G64" s="20">
        <v>33.5</v>
      </c>
      <c r="H64" s="11" t="s">
        <v>172</v>
      </c>
      <c r="I64" s="11"/>
      <c r="J64" s="13"/>
    </row>
    <row r="65" spans="1:10" ht="15" x14ac:dyDescent="0.25">
      <c r="A65" s="14"/>
      <c r="B65" s="10"/>
      <c r="C65" s="10"/>
      <c r="D65" s="10"/>
      <c r="E65" s="4"/>
      <c r="F65" s="18" t="s">
        <v>11</v>
      </c>
      <c r="G65" s="28"/>
      <c r="H65" s="11"/>
      <c r="I65" s="12">
        <f>SUM(G55:G64)</f>
        <v>1095.5</v>
      </c>
      <c r="J65" s="13"/>
    </row>
    <row r="66" spans="1:10" ht="15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ht="15" x14ac:dyDescent="0.25">
      <c r="A67" s="14"/>
      <c r="B67" s="10"/>
      <c r="C67" s="10"/>
      <c r="D67" s="10"/>
      <c r="E67" s="4"/>
      <c r="F67" s="18" t="s">
        <v>10</v>
      </c>
      <c r="G67" s="28"/>
      <c r="H67" s="11"/>
      <c r="I67" s="12">
        <f>I65+I54</f>
        <v>2293.5500000000002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opLeftCell="A38" zoomScale="80" zoomScaleNormal="80" workbookViewId="0">
      <selection activeCell="I68" sqref="I68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133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134</v>
      </c>
      <c r="B4" s="10"/>
      <c r="C4" s="10"/>
      <c r="D4" s="10"/>
      <c r="E4" s="10"/>
      <c r="F4" s="10"/>
      <c r="G4" s="11"/>
      <c r="H4" s="11"/>
      <c r="I4" s="16">
        <v>1515.05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>
        <v>300</v>
      </c>
      <c r="H8" s="16" t="s">
        <v>141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45</v>
      </c>
      <c r="H11" s="16" t="s">
        <v>149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30</v>
      </c>
      <c r="H12" s="16" t="s">
        <v>148</v>
      </c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146</v>
      </c>
      <c r="F14" s="10"/>
      <c r="G14" s="16">
        <v>60</v>
      </c>
      <c r="H14" s="16"/>
      <c r="I14" s="16"/>
      <c r="J14" s="13"/>
    </row>
    <row r="15" spans="1:10" ht="15" x14ac:dyDescent="0.25">
      <c r="A15" s="14"/>
      <c r="B15" s="10"/>
      <c r="C15" s="10"/>
      <c r="D15" s="10"/>
      <c r="E15" s="10" t="s">
        <v>118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48</v>
      </c>
      <c r="F16" s="10"/>
      <c r="G16" s="16"/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69</v>
      </c>
      <c r="F17" s="10"/>
      <c r="G17" s="16">
        <v>33</v>
      </c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5"/>
      <c r="C19" s="10"/>
      <c r="D19" s="10"/>
      <c r="E19" s="10" t="s">
        <v>138</v>
      </c>
      <c r="F19" s="10"/>
      <c r="G19" s="16">
        <v>24.35</v>
      </c>
      <c r="H19" s="16"/>
      <c r="I19" s="16"/>
      <c r="J19" s="13"/>
    </row>
    <row r="20" spans="1:10" ht="15" x14ac:dyDescent="0.25">
      <c r="A20" s="14"/>
      <c r="B20" s="10"/>
      <c r="C20" s="10"/>
      <c r="D20" s="10"/>
      <c r="E20" s="10" t="s">
        <v>137</v>
      </c>
      <c r="F20" s="10"/>
      <c r="G20" s="16">
        <v>19.5</v>
      </c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0"/>
      <c r="G21" s="16"/>
      <c r="H21" s="16"/>
      <c r="I21" s="16"/>
      <c r="J21" s="13"/>
    </row>
    <row r="22" spans="1:10" ht="15" x14ac:dyDescent="0.25">
      <c r="A22" s="14"/>
      <c r="B22" s="10"/>
      <c r="C22" s="10"/>
      <c r="D22" s="10"/>
      <c r="E22" s="10"/>
      <c r="F22" s="18" t="s">
        <v>15</v>
      </c>
      <c r="G22" s="19"/>
      <c r="H22" s="12">
        <f>SUM(G8:G21)</f>
        <v>511.85</v>
      </c>
      <c r="I22" s="16"/>
      <c r="J22" s="13"/>
    </row>
    <row r="23" spans="1:10" ht="15" x14ac:dyDescent="0.25">
      <c r="A23" s="14"/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9" t="s">
        <v>2</v>
      </c>
      <c r="B24" s="10"/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5" t="s">
        <v>4</v>
      </c>
      <c r="C25" s="10"/>
      <c r="D25" s="10"/>
      <c r="E25" s="10"/>
      <c r="F25" s="10"/>
      <c r="G25" s="16"/>
      <c r="H25" s="16"/>
      <c r="I25" s="16"/>
      <c r="J25" s="13"/>
    </row>
    <row r="26" spans="1:10" ht="15" x14ac:dyDescent="0.25">
      <c r="A26" s="14"/>
      <c r="B26" s="10"/>
      <c r="C26" s="10"/>
      <c r="D26" s="10"/>
      <c r="E26" s="17" t="s">
        <v>129</v>
      </c>
      <c r="F26" s="17"/>
      <c r="G26" s="20">
        <v>40</v>
      </c>
      <c r="H26" s="10"/>
      <c r="I26" s="16"/>
      <c r="J26" s="13"/>
    </row>
    <row r="27" spans="1:10" ht="15" x14ac:dyDescent="0.25">
      <c r="A27" s="14"/>
      <c r="B27" s="10"/>
      <c r="C27" s="10"/>
      <c r="D27" s="10"/>
      <c r="E27" s="17" t="s">
        <v>93</v>
      </c>
      <c r="F27" s="17"/>
      <c r="G27" s="20"/>
      <c r="H27" s="16"/>
      <c r="I27" s="16"/>
      <c r="J27" s="13"/>
    </row>
    <row r="28" spans="1:10" ht="15" x14ac:dyDescent="0.25">
      <c r="A28" s="14"/>
      <c r="B28" s="15" t="s">
        <v>7</v>
      </c>
      <c r="C28" s="10"/>
      <c r="D28" s="10"/>
      <c r="E28" s="4"/>
      <c r="F28" s="4"/>
      <c r="G28" s="4"/>
      <c r="H28" s="16"/>
      <c r="I28" s="16"/>
      <c r="J28" s="13"/>
    </row>
    <row r="29" spans="1:10" x14ac:dyDescent="0.3">
      <c r="A29" s="14"/>
      <c r="B29" s="15"/>
      <c r="C29" s="10"/>
      <c r="D29" s="10"/>
      <c r="E29" s="4" t="s">
        <v>47</v>
      </c>
      <c r="F29" s="4"/>
      <c r="G29" s="27">
        <v>31</v>
      </c>
      <c r="H29" s="16" t="s">
        <v>142</v>
      </c>
      <c r="I29" s="16"/>
      <c r="J29" s="13"/>
    </row>
    <row r="30" spans="1:10" ht="15" x14ac:dyDescent="0.25">
      <c r="A30" s="14"/>
      <c r="B30" s="15"/>
      <c r="C30" s="10"/>
      <c r="D30" s="10"/>
      <c r="E30" s="10" t="s">
        <v>139</v>
      </c>
      <c r="F30" s="4"/>
      <c r="G30" s="27">
        <v>23.04</v>
      </c>
      <c r="H30" s="16" t="s">
        <v>140</v>
      </c>
      <c r="I30" s="16"/>
      <c r="J30" s="13"/>
    </row>
    <row r="31" spans="1:10" ht="15" x14ac:dyDescent="0.25">
      <c r="A31" s="14"/>
      <c r="B31" s="15"/>
      <c r="C31" s="10"/>
      <c r="D31" s="10"/>
      <c r="E31" s="4" t="s">
        <v>44</v>
      </c>
      <c r="F31" s="4"/>
      <c r="G31" s="27">
        <v>171.15</v>
      </c>
      <c r="H31" s="16" t="s">
        <v>136</v>
      </c>
      <c r="I31" s="16"/>
      <c r="J31" s="13"/>
    </row>
    <row r="32" spans="1:10" ht="15" x14ac:dyDescent="0.25">
      <c r="A32" s="14"/>
      <c r="B32" s="15"/>
      <c r="C32" s="10"/>
      <c r="D32" s="10"/>
      <c r="E32" s="4" t="s">
        <v>40</v>
      </c>
      <c r="F32" s="4"/>
      <c r="G32" s="27"/>
      <c r="H32" s="16"/>
      <c r="I32" s="16"/>
      <c r="J32" s="13"/>
    </row>
    <row r="33" spans="1:16" ht="15" x14ac:dyDescent="0.25">
      <c r="A33" s="14"/>
      <c r="B33" s="15"/>
      <c r="C33" s="10"/>
      <c r="D33" s="10"/>
      <c r="E33" s="4" t="s">
        <v>143</v>
      </c>
      <c r="F33" s="4"/>
      <c r="G33" s="27">
        <v>10</v>
      </c>
      <c r="H33" s="16" t="s">
        <v>144</v>
      </c>
      <c r="I33" s="16"/>
      <c r="J33" s="13"/>
    </row>
    <row r="34" spans="1:16" ht="15" x14ac:dyDescent="0.25">
      <c r="A34" s="14"/>
      <c r="B34" s="10"/>
      <c r="C34" s="10"/>
      <c r="D34" s="10"/>
      <c r="E34" s="4"/>
      <c r="F34" s="4"/>
      <c r="G34" s="27"/>
      <c r="H34" s="16"/>
      <c r="I34" s="16"/>
      <c r="J34" s="13"/>
      <c r="M34" s="1"/>
      <c r="N34" s="1"/>
    </row>
    <row r="35" spans="1:16" ht="15" x14ac:dyDescent="0.25">
      <c r="A35" s="14"/>
      <c r="B35" s="10"/>
      <c r="C35" s="10"/>
      <c r="D35" s="10"/>
      <c r="E35" s="10"/>
      <c r="F35" s="18" t="s">
        <v>16</v>
      </c>
      <c r="G35" s="19"/>
      <c r="H35" s="12">
        <f>SUM(G26:G34)</f>
        <v>275.19</v>
      </c>
      <c r="I35" s="16"/>
      <c r="J35" s="13"/>
    </row>
    <row r="36" spans="1:16" ht="15" x14ac:dyDescent="0.25">
      <c r="A36" s="14"/>
      <c r="B36" s="10"/>
      <c r="C36" s="10"/>
      <c r="D36" s="10"/>
      <c r="E36" s="10"/>
      <c r="F36" s="10"/>
      <c r="G36" s="16"/>
      <c r="H36" s="16"/>
      <c r="I36" s="16"/>
      <c r="J36" s="13"/>
    </row>
    <row r="37" spans="1:16" ht="15.75" thickBot="1" x14ac:dyDescent="0.3">
      <c r="A37" s="21" t="s">
        <v>135</v>
      </c>
      <c r="B37" s="22"/>
      <c r="C37" s="22"/>
      <c r="D37" s="22"/>
      <c r="E37" s="22"/>
      <c r="F37" s="22"/>
      <c r="G37" s="31"/>
      <c r="H37" s="23"/>
      <c r="I37" s="24">
        <f>I4+H22-H35</f>
        <v>1751.71</v>
      </c>
      <c r="J37" s="25"/>
      <c r="K37" s="1"/>
      <c r="L37" s="1"/>
      <c r="M37" s="1"/>
      <c r="N37" s="1"/>
      <c r="O37" s="1"/>
      <c r="P37" s="1"/>
    </row>
    <row r="38" spans="1:16" ht="6.75" customHeight="1" thickTop="1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6" ht="15.75" thickTop="1" x14ac:dyDescent="0.25">
      <c r="A39" s="26" t="s">
        <v>5</v>
      </c>
      <c r="B39" s="6"/>
      <c r="C39" s="6"/>
      <c r="D39" s="6"/>
      <c r="E39" s="6"/>
      <c r="F39" s="6"/>
      <c r="G39" s="6"/>
      <c r="H39" s="6"/>
      <c r="I39" s="6"/>
      <c r="J39" s="8"/>
      <c r="K39" s="1"/>
    </row>
    <row r="40" spans="1:16" ht="15.75" customHeigh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5" t="s">
        <v>17</v>
      </c>
      <c r="C41" s="15"/>
      <c r="D41" s="10"/>
      <c r="E41" s="10"/>
      <c r="F41" s="10"/>
      <c r="G41" s="10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 t="s">
        <v>26</v>
      </c>
      <c r="F42" s="4"/>
      <c r="G42" s="27"/>
      <c r="H42" s="10"/>
      <c r="I42" s="10"/>
      <c r="J42" s="13"/>
      <c r="K42" s="1"/>
    </row>
    <row r="43" spans="1:16" ht="45" x14ac:dyDescent="0.25">
      <c r="A43" s="9"/>
      <c r="B43" s="10"/>
      <c r="C43" s="10"/>
      <c r="D43" s="10"/>
      <c r="E43" s="4" t="s">
        <v>130</v>
      </c>
      <c r="F43" s="4"/>
      <c r="G43" s="27">
        <v>120</v>
      </c>
      <c r="H43" s="32" t="s">
        <v>161</v>
      </c>
      <c r="I43" s="10"/>
      <c r="J43" s="13"/>
      <c r="K43" s="1"/>
    </row>
    <row r="44" spans="1:16" ht="15.75" customHeight="1" x14ac:dyDescent="0.3">
      <c r="A44" s="9"/>
      <c r="B44" s="15" t="s">
        <v>7</v>
      </c>
      <c r="C44" s="10"/>
      <c r="D44" s="10"/>
      <c r="E44" s="4"/>
      <c r="F44" s="4"/>
      <c r="G44" s="27"/>
      <c r="H44" s="4"/>
      <c r="I44" s="10"/>
      <c r="J44" s="13"/>
      <c r="K44" s="1"/>
    </row>
    <row r="45" spans="1:16" ht="15.75" customHeight="1" x14ac:dyDescent="0.3">
      <c r="A45" s="9"/>
      <c r="B45" s="10"/>
      <c r="C45" s="10"/>
      <c r="D45" s="10"/>
      <c r="E45" s="4"/>
      <c r="F45" s="4"/>
      <c r="G45" s="27"/>
      <c r="H45" s="16"/>
      <c r="I45" s="10"/>
      <c r="J45" s="13"/>
      <c r="K45" s="1"/>
    </row>
    <row r="46" spans="1:16" ht="15.75" customHeight="1" x14ac:dyDescent="0.3">
      <c r="A46" s="9"/>
      <c r="B46" s="10"/>
      <c r="C46" s="10"/>
      <c r="D46" s="10"/>
      <c r="E46" s="4"/>
      <c r="F46" s="4"/>
      <c r="G46" s="27"/>
      <c r="H46" s="10"/>
      <c r="I46" s="10"/>
      <c r="J46" s="13"/>
      <c r="K46" s="1"/>
    </row>
    <row r="47" spans="1:16" ht="15.75" customHeight="1" x14ac:dyDescent="0.3">
      <c r="A47" s="9"/>
      <c r="B47" s="10"/>
      <c r="C47" s="10"/>
      <c r="D47" s="10"/>
      <c r="E47" s="4"/>
      <c r="F47" s="4"/>
      <c r="G47" s="27"/>
      <c r="I47" s="10"/>
      <c r="J47" s="13"/>
      <c r="K47" s="1"/>
    </row>
    <row r="48" spans="1:16" ht="15.75" customHeight="1" x14ac:dyDescent="0.3">
      <c r="A48" s="9"/>
      <c r="B48" s="10"/>
      <c r="C48" s="10"/>
      <c r="D48" s="10"/>
      <c r="E48" s="4" t="s">
        <v>111</v>
      </c>
      <c r="F48" s="4"/>
      <c r="G48" s="27">
        <v>40</v>
      </c>
      <c r="H48" s="10" t="s">
        <v>114</v>
      </c>
      <c r="I48" s="10"/>
      <c r="J48" s="13"/>
      <c r="K48" s="1"/>
    </row>
    <row r="49" spans="1:11" ht="15.75" customHeight="1" x14ac:dyDescent="0.3">
      <c r="A49" s="9"/>
      <c r="B49" s="10"/>
      <c r="C49" s="10"/>
      <c r="D49" s="10"/>
      <c r="E49" s="4" t="s">
        <v>116</v>
      </c>
      <c r="F49" s="4"/>
      <c r="G49" s="27"/>
      <c r="H49" s="4" t="s">
        <v>145</v>
      </c>
      <c r="I49" s="10"/>
      <c r="J49" s="13"/>
      <c r="K49" s="1"/>
    </row>
    <row r="50" spans="1:11" ht="15.75" customHeight="1" x14ac:dyDescent="0.3">
      <c r="A50" s="9"/>
      <c r="B50" s="10"/>
      <c r="C50" s="10"/>
      <c r="D50" s="10"/>
      <c r="E50" s="4" t="s">
        <v>30</v>
      </c>
      <c r="F50" s="4"/>
      <c r="G50" s="27"/>
      <c r="H50" s="10"/>
      <c r="I50" s="10"/>
      <c r="J50" s="13"/>
      <c r="K50" s="1"/>
    </row>
    <row r="51" spans="1:11" ht="15.75" customHeight="1" x14ac:dyDescent="0.3">
      <c r="A51" s="9"/>
      <c r="B51" s="10"/>
      <c r="C51" s="10"/>
      <c r="D51" s="10"/>
      <c r="E51" s="4" t="s">
        <v>128</v>
      </c>
      <c r="F51" s="4"/>
      <c r="G51" s="27"/>
      <c r="I51" s="10"/>
      <c r="J51" s="13"/>
      <c r="K51" s="1"/>
    </row>
    <row r="52" spans="1:11" ht="15.75" customHeight="1" x14ac:dyDescent="0.3">
      <c r="A52" s="9"/>
      <c r="B52" s="10"/>
      <c r="C52" s="10"/>
      <c r="D52" s="10"/>
      <c r="E52" s="4"/>
      <c r="F52" s="4"/>
      <c r="G52" s="27"/>
      <c r="H52" s="10"/>
      <c r="I52" s="10"/>
      <c r="J52" s="13"/>
      <c r="K52" s="1"/>
    </row>
    <row r="53" spans="1:11" x14ac:dyDescent="0.3">
      <c r="A53" s="9"/>
      <c r="B53" s="10"/>
      <c r="C53" s="10"/>
      <c r="D53" s="10"/>
      <c r="E53" s="10"/>
      <c r="F53" s="18" t="s">
        <v>12</v>
      </c>
      <c r="G53" s="10"/>
      <c r="H53" s="10"/>
      <c r="I53" s="12">
        <f>SUM(G41:G52)</f>
        <v>160</v>
      </c>
      <c r="J53" s="13"/>
      <c r="K53" s="1"/>
    </row>
    <row r="54" spans="1:11" x14ac:dyDescent="0.3">
      <c r="A54" s="14"/>
      <c r="B54" s="10"/>
      <c r="C54" s="10"/>
      <c r="D54" s="10"/>
      <c r="E54" s="10"/>
      <c r="F54" s="10"/>
      <c r="G54" s="10"/>
      <c r="H54" s="16"/>
      <c r="I54" s="10"/>
      <c r="J54" s="13"/>
    </row>
    <row r="55" spans="1:11" x14ac:dyDescent="0.3">
      <c r="A55" s="9" t="s">
        <v>13</v>
      </c>
      <c r="B55" s="10"/>
      <c r="C55" s="10"/>
      <c r="D55" s="10"/>
      <c r="E55" s="10"/>
      <c r="F55" s="10"/>
      <c r="G55" s="10"/>
      <c r="H55" s="16"/>
      <c r="I55" s="12">
        <f>I37-I53</f>
        <v>1591.71</v>
      </c>
      <c r="J55" s="13"/>
    </row>
    <row r="56" spans="1:11" x14ac:dyDescent="0.3">
      <c r="A56" s="14"/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3">
      <c r="A57" s="9" t="s">
        <v>31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3">
      <c r="A58" s="9" t="s">
        <v>29</v>
      </c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14"/>
      <c r="B59" s="10"/>
      <c r="C59" s="10"/>
      <c r="D59" s="10"/>
      <c r="E59" s="10"/>
      <c r="F59" s="10"/>
      <c r="G59" s="10"/>
      <c r="H59" s="10"/>
      <c r="I59" s="10"/>
      <c r="J59" s="13"/>
    </row>
    <row r="60" spans="1:11" x14ac:dyDescent="0.3">
      <c r="A60" s="9" t="s">
        <v>14</v>
      </c>
      <c r="B60" s="10"/>
      <c r="C60" s="10"/>
      <c r="D60" s="10"/>
      <c r="E60" s="17" t="s">
        <v>20</v>
      </c>
      <c r="F60" s="17"/>
      <c r="G60" s="20">
        <f>5*8</f>
        <v>40</v>
      </c>
      <c r="H60" s="10"/>
      <c r="I60" s="11" t="s">
        <v>21</v>
      </c>
      <c r="J60" s="13"/>
    </row>
    <row r="61" spans="1:11" x14ac:dyDescent="0.3">
      <c r="A61" s="14"/>
      <c r="B61" s="10"/>
      <c r="C61" s="10"/>
      <c r="D61" s="10"/>
      <c r="E61" s="17" t="s">
        <v>177</v>
      </c>
      <c r="F61" s="17"/>
      <c r="G61" s="20">
        <f>20*21</f>
        <v>420</v>
      </c>
      <c r="H61" s="11"/>
      <c r="I61" s="11"/>
      <c r="J61" s="13"/>
    </row>
    <row r="62" spans="1:11" x14ac:dyDescent="0.3">
      <c r="A62" s="14"/>
      <c r="B62" s="10"/>
      <c r="C62" s="10"/>
      <c r="D62" s="10"/>
      <c r="E62" s="17" t="s">
        <v>60</v>
      </c>
      <c r="F62" s="17"/>
      <c r="G62" s="20">
        <f>20*19</f>
        <v>380</v>
      </c>
      <c r="H62" s="11"/>
      <c r="I62" s="11" t="s">
        <v>19</v>
      </c>
      <c r="J62" s="13"/>
    </row>
    <row r="63" spans="1:11" x14ac:dyDescent="0.3">
      <c r="A63" s="14"/>
      <c r="B63" s="10"/>
      <c r="C63" s="10"/>
      <c r="D63" s="10"/>
      <c r="E63" s="17" t="s">
        <v>72</v>
      </c>
      <c r="F63" s="17"/>
      <c r="G63" s="20">
        <f>18*7</f>
        <v>126</v>
      </c>
      <c r="H63" s="11" t="s">
        <v>175</v>
      </c>
      <c r="I63" s="11"/>
      <c r="J63" s="13"/>
    </row>
    <row r="64" spans="1:11" x14ac:dyDescent="0.3">
      <c r="A64" s="14"/>
      <c r="B64" s="10"/>
      <c r="C64" s="10"/>
      <c r="D64" s="10"/>
      <c r="E64" s="17" t="s">
        <v>18</v>
      </c>
      <c r="F64" s="17"/>
      <c r="G64" s="20">
        <f>6*6</f>
        <v>36</v>
      </c>
      <c r="H64" s="11"/>
      <c r="I64" s="11"/>
      <c r="J64" s="13"/>
    </row>
    <row r="65" spans="1:10" x14ac:dyDescent="0.3">
      <c r="A65" s="14"/>
      <c r="B65" s="10"/>
      <c r="C65" s="10"/>
      <c r="D65" s="10"/>
      <c r="E65" s="17" t="s">
        <v>121</v>
      </c>
      <c r="F65" s="17"/>
      <c r="G65" s="20">
        <v>33.5</v>
      </c>
      <c r="H65" s="11" t="s">
        <v>178</v>
      </c>
      <c r="I65" s="11"/>
      <c r="J65" s="13"/>
    </row>
    <row r="66" spans="1:10" x14ac:dyDescent="0.3">
      <c r="A66" s="14"/>
      <c r="B66" s="10"/>
      <c r="C66" s="10"/>
      <c r="D66" s="10"/>
      <c r="E66" s="4"/>
      <c r="F66" s="18" t="s">
        <v>11</v>
      </c>
      <c r="G66" s="28"/>
      <c r="H66" s="11"/>
      <c r="I66" s="12">
        <f>SUM(G56:G65)</f>
        <v>1035.5</v>
      </c>
      <c r="J66" s="13"/>
    </row>
    <row r="67" spans="1:10" x14ac:dyDescent="0.3">
      <c r="A67" s="14"/>
      <c r="B67" s="10"/>
      <c r="C67" s="10"/>
      <c r="D67" s="10"/>
      <c r="E67" s="4"/>
      <c r="F67" s="18"/>
      <c r="G67" s="28"/>
      <c r="H67" s="11"/>
      <c r="I67" s="29"/>
      <c r="J67" s="13"/>
    </row>
    <row r="68" spans="1:10" x14ac:dyDescent="0.3">
      <c r="A68" s="14"/>
      <c r="B68" s="10"/>
      <c r="C68" s="10"/>
      <c r="D68" s="10"/>
      <c r="E68" s="4"/>
      <c r="F68" s="18" t="s">
        <v>10</v>
      </c>
      <c r="G68" s="28"/>
      <c r="H68" s="11"/>
      <c r="I68" s="12">
        <f>I66+I55</f>
        <v>2627.21</v>
      </c>
      <c r="J68" s="13"/>
    </row>
    <row r="69" spans="1:10" ht="15" thickBot="1" x14ac:dyDescent="0.35">
      <c r="A69" s="30"/>
      <c r="B69" s="22"/>
      <c r="C69" s="22"/>
      <c r="D69" s="22"/>
      <c r="E69" s="22"/>
      <c r="F69" s="22"/>
      <c r="G69" s="22"/>
      <c r="H69" s="22"/>
      <c r="I69" s="22"/>
      <c r="J69" s="25"/>
    </row>
    <row r="70" spans="1:10" ht="15" thickTop="1" x14ac:dyDescent="0.3"/>
  </sheetData>
  <pageMargins left="0.7" right="0.7" top="0.75" bottom="0.75" header="0.3" footer="0.3"/>
  <pageSetup paperSize="9" scale="6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opLeftCell="A47" zoomScale="90" zoomScaleNormal="90" workbookViewId="0">
      <selection activeCell="G16" sqref="G16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150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151</v>
      </c>
      <c r="B4" s="10"/>
      <c r="C4" s="10"/>
      <c r="D4" s="10"/>
      <c r="E4" s="10"/>
      <c r="F4" s="10"/>
      <c r="G4" s="11"/>
      <c r="H4" s="11"/>
      <c r="I4" s="16">
        <v>1751.71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/>
      <c r="H8" s="16" t="s">
        <v>141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75</v>
      </c>
      <c r="H11" s="16" t="s">
        <v>163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>
        <v>0</v>
      </c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146</v>
      </c>
      <c r="F14" s="10"/>
      <c r="G14" s="16">
        <v>20</v>
      </c>
      <c r="H14" s="16" t="s">
        <v>157</v>
      </c>
      <c r="I14" s="16"/>
      <c r="J14" s="13"/>
    </row>
    <row r="15" spans="1:10" ht="15" x14ac:dyDescent="0.25">
      <c r="A15" s="14"/>
      <c r="B15" s="10"/>
      <c r="C15" s="10"/>
      <c r="D15" s="10"/>
      <c r="E15" s="10" t="s">
        <v>118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153</v>
      </c>
      <c r="F16" s="10"/>
      <c r="G16" s="16">
        <v>60</v>
      </c>
      <c r="H16" s="16" t="s">
        <v>154</v>
      </c>
      <c r="I16" s="16"/>
      <c r="J16" s="13"/>
    </row>
    <row r="17" spans="1:10" ht="15" x14ac:dyDescent="0.25">
      <c r="A17" s="14"/>
      <c r="B17" s="10"/>
      <c r="C17" s="10"/>
      <c r="D17" s="10"/>
      <c r="E17" s="10" t="s">
        <v>69</v>
      </c>
      <c r="F17" s="10"/>
      <c r="G17" s="16">
        <v>34</v>
      </c>
      <c r="H17" s="16" t="s">
        <v>157</v>
      </c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5"/>
      <c r="C19" s="10"/>
      <c r="D19" s="10"/>
      <c r="E19" s="10" t="s">
        <v>138</v>
      </c>
      <c r="F19" s="10"/>
      <c r="G19" s="16">
        <v>88</v>
      </c>
      <c r="H19" s="16"/>
      <c r="I19" s="16"/>
      <c r="J19" s="13"/>
    </row>
    <row r="20" spans="1:10" ht="15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0"/>
      <c r="G21" s="16"/>
      <c r="H21" s="16"/>
      <c r="I21" s="16"/>
      <c r="J21" s="13"/>
    </row>
    <row r="22" spans="1:10" ht="15" x14ac:dyDescent="0.25">
      <c r="A22" s="14"/>
      <c r="B22" s="10"/>
      <c r="C22" s="10"/>
      <c r="D22" s="10"/>
      <c r="E22" s="10"/>
      <c r="F22" s="18" t="s">
        <v>15</v>
      </c>
      <c r="G22" s="19"/>
      <c r="H22" s="12">
        <f>SUM(G8:G21)</f>
        <v>277</v>
      </c>
      <c r="I22" s="16"/>
      <c r="J22" s="13"/>
    </row>
    <row r="23" spans="1:10" ht="15" x14ac:dyDescent="0.25">
      <c r="A23" s="14"/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9" t="s">
        <v>2</v>
      </c>
      <c r="B24" s="10"/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5" t="s">
        <v>4</v>
      </c>
      <c r="C25" s="10"/>
      <c r="D25" s="10"/>
      <c r="E25" s="10"/>
      <c r="F25" s="10"/>
      <c r="G25" s="16"/>
      <c r="H25" s="16"/>
      <c r="I25" s="16"/>
      <c r="J25" s="13"/>
    </row>
    <row r="26" spans="1:10" ht="15" x14ac:dyDescent="0.25">
      <c r="A26" s="14"/>
      <c r="B26" s="10"/>
      <c r="C26" s="10"/>
      <c r="D26" s="10"/>
      <c r="E26" s="17" t="s">
        <v>129</v>
      </c>
      <c r="F26" s="17"/>
      <c r="G26" s="20"/>
      <c r="H26" s="10"/>
      <c r="I26" s="16"/>
      <c r="J26" s="13"/>
    </row>
    <row r="27" spans="1:10" ht="15" x14ac:dyDescent="0.25">
      <c r="A27" s="14"/>
      <c r="B27" s="10"/>
      <c r="C27" s="10"/>
      <c r="D27" s="10"/>
      <c r="E27" s="17" t="s">
        <v>93</v>
      </c>
      <c r="F27" s="17"/>
      <c r="G27" s="20">
        <v>60</v>
      </c>
      <c r="H27" s="16"/>
      <c r="I27" s="16"/>
      <c r="J27" s="13"/>
    </row>
    <row r="28" spans="1:10" ht="15" x14ac:dyDescent="0.25">
      <c r="A28" s="14"/>
      <c r="B28" s="15" t="s">
        <v>7</v>
      </c>
      <c r="C28" s="10"/>
      <c r="D28" s="10"/>
      <c r="E28" s="4"/>
      <c r="F28" s="4"/>
      <c r="G28" s="4"/>
      <c r="H28" s="16"/>
      <c r="I28" s="16"/>
      <c r="J28" s="13"/>
    </row>
    <row r="29" spans="1:10" ht="15" x14ac:dyDescent="0.25">
      <c r="A29" s="14"/>
      <c r="B29" s="15"/>
      <c r="C29" s="10"/>
      <c r="D29" s="10"/>
      <c r="E29" s="4" t="s">
        <v>47</v>
      </c>
      <c r="F29" s="4"/>
      <c r="G29" s="27"/>
      <c r="H29" s="16"/>
      <c r="I29" s="16"/>
      <c r="J29" s="13"/>
    </row>
    <row r="30" spans="1:10" ht="15" x14ac:dyDescent="0.25">
      <c r="A30" s="14"/>
      <c r="B30" s="15"/>
      <c r="C30" s="10"/>
      <c r="D30" s="10"/>
      <c r="E30" s="10" t="s">
        <v>156</v>
      </c>
      <c r="F30" s="4"/>
      <c r="G30" s="27">
        <v>40</v>
      </c>
      <c r="H30" s="16" t="s">
        <v>54</v>
      </c>
      <c r="I30" s="16"/>
      <c r="J30" s="13"/>
    </row>
    <row r="31" spans="1:10" ht="15" x14ac:dyDescent="0.25">
      <c r="A31" s="14"/>
      <c r="B31" s="15"/>
      <c r="C31" s="10"/>
      <c r="D31" s="10"/>
      <c r="E31" s="4" t="s">
        <v>44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40</v>
      </c>
      <c r="F32" s="4"/>
      <c r="G32" s="27">
        <v>367.97</v>
      </c>
      <c r="H32" s="16" t="s">
        <v>41</v>
      </c>
      <c r="I32" s="16"/>
      <c r="J32" s="13"/>
    </row>
    <row r="33" spans="1:16" ht="15" x14ac:dyDescent="0.25">
      <c r="A33" s="14"/>
      <c r="B33" s="15"/>
      <c r="C33" s="10"/>
      <c r="D33" s="10"/>
      <c r="E33" s="4" t="s">
        <v>143</v>
      </c>
      <c r="F33" s="4"/>
      <c r="G33" s="27"/>
      <c r="H33" s="16"/>
      <c r="I33" s="16"/>
      <c r="J33" s="13"/>
    </row>
    <row r="34" spans="1:16" ht="15" x14ac:dyDescent="0.25">
      <c r="A34" s="14"/>
      <c r="B34" s="10"/>
      <c r="C34" s="10"/>
      <c r="D34" s="10"/>
      <c r="E34" s="4"/>
      <c r="F34" s="4"/>
      <c r="G34" s="27"/>
      <c r="H34" s="16"/>
      <c r="I34" s="16"/>
      <c r="J34" s="13"/>
      <c r="M34" s="1"/>
      <c r="N34" s="1"/>
    </row>
    <row r="35" spans="1:16" ht="15" x14ac:dyDescent="0.25">
      <c r="A35" s="14"/>
      <c r="B35" s="10"/>
      <c r="C35" s="10"/>
      <c r="D35" s="10"/>
      <c r="E35" s="10"/>
      <c r="F35" s="18" t="s">
        <v>16</v>
      </c>
      <c r="G35" s="19"/>
      <c r="H35" s="12">
        <f>SUM(G26:G34)</f>
        <v>467.97</v>
      </c>
      <c r="I35" s="16"/>
      <c r="J35" s="13"/>
    </row>
    <row r="36" spans="1:16" ht="15" x14ac:dyDescent="0.25">
      <c r="A36" s="14"/>
      <c r="B36" s="10"/>
      <c r="C36" s="10"/>
      <c r="D36" s="10"/>
      <c r="E36" s="10"/>
      <c r="F36" s="10"/>
      <c r="G36" s="16"/>
      <c r="H36" s="16"/>
      <c r="I36" s="16"/>
      <c r="J36" s="13"/>
    </row>
    <row r="37" spans="1:16" ht="15.75" thickBot="1" x14ac:dyDescent="0.3">
      <c r="A37" s="21" t="s">
        <v>152</v>
      </c>
      <c r="B37" s="22"/>
      <c r="C37" s="22"/>
      <c r="D37" s="22"/>
      <c r="E37" s="22"/>
      <c r="F37" s="22"/>
      <c r="G37" s="31"/>
      <c r="H37" s="23"/>
      <c r="I37" s="24">
        <f>I4+H22-H35</f>
        <v>1560.74</v>
      </c>
      <c r="J37" s="25"/>
      <c r="K37" s="1"/>
      <c r="L37" s="1"/>
      <c r="M37" s="1"/>
      <c r="N37" s="1"/>
      <c r="O37" s="1"/>
      <c r="P37" s="1"/>
    </row>
    <row r="38" spans="1:16" ht="6.75" customHeight="1" thickTop="1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6" ht="15.75" thickTop="1" x14ac:dyDescent="0.25">
      <c r="A39" s="26" t="s">
        <v>5</v>
      </c>
      <c r="B39" s="6"/>
      <c r="C39" s="6"/>
      <c r="D39" s="6"/>
      <c r="E39" s="6"/>
      <c r="F39" s="6"/>
      <c r="G39" s="6"/>
      <c r="H39" s="6"/>
      <c r="I39" s="6"/>
      <c r="J39" s="8"/>
      <c r="K39" s="1"/>
    </row>
    <row r="40" spans="1:16" ht="15.75" customHeigh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5" t="s">
        <v>17</v>
      </c>
      <c r="C41" s="15"/>
      <c r="D41" s="10"/>
      <c r="E41" s="10"/>
      <c r="F41" s="10"/>
      <c r="G41" s="10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 t="s">
        <v>26</v>
      </c>
      <c r="F42" s="4"/>
      <c r="G42" s="27"/>
      <c r="H42" s="10"/>
      <c r="I42" s="10"/>
      <c r="J42" s="13"/>
      <c r="K42" s="1"/>
    </row>
    <row r="43" spans="1:16" ht="45" x14ac:dyDescent="0.25">
      <c r="A43" s="9"/>
      <c r="B43" s="10"/>
      <c r="C43" s="10"/>
      <c r="D43" s="10"/>
      <c r="E43" s="4" t="s">
        <v>130</v>
      </c>
      <c r="F43" s="4"/>
      <c r="G43" s="27">
        <v>80</v>
      </c>
      <c r="H43" s="32" t="s">
        <v>164</v>
      </c>
      <c r="I43" s="10"/>
      <c r="J43" s="13"/>
      <c r="K43" s="1"/>
    </row>
    <row r="44" spans="1:16" ht="15.75" customHeight="1" x14ac:dyDescent="0.25">
      <c r="A44" s="9"/>
      <c r="B44" s="15" t="s">
        <v>7</v>
      </c>
      <c r="C44" s="10"/>
      <c r="D44" s="10"/>
      <c r="E44" s="4"/>
      <c r="F44" s="4"/>
      <c r="G44" s="27"/>
      <c r="H44" s="4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6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H46" s="10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/>
      <c r="F47" s="4"/>
      <c r="G47" s="27"/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111</v>
      </c>
      <c r="F48" s="4"/>
      <c r="G48" s="27">
        <v>40</v>
      </c>
      <c r="H48" s="10" t="s">
        <v>114</v>
      </c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116</v>
      </c>
      <c r="F49" s="4"/>
      <c r="G49" s="27"/>
      <c r="H49" s="4" t="s">
        <v>145</v>
      </c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E50" s="4" t="s">
        <v>30</v>
      </c>
      <c r="F50" s="4"/>
      <c r="G50" s="27"/>
      <c r="H50" s="10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 t="s">
        <v>128</v>
      </c>
      <c r="F51" s="4"/>
      <c r="G51" s="27"/>
      <c r="I51" s="10"/>
      <c r="J51" s="13"/>
      <c r="K51" s="1"/>
    </row>
    <row r="52" spans="1:11" ht="15.75" customHeight="1" x14ac:dyDescent="0.25">
      <c r="A52" s="9"/>
      <c r="B52" s="10"/>
      <c r="C52" s="10"/>
      <c r="D52" s="10"/>
      <c r="E52" s="4"/>
      <c r="F52" s="4"/>
      <c r="G52" s="27"/>
      <c r="H52" s="10"/>
      <c r="I52" s="10"/>
      <c r="J52" s="13"/>
      <c r="K52" s="1"/>
    </row>
    <row r="53" spans="1:11" ht="15" x14ac:dyDescent="0.25">
      <c r="A53" s="9"/>
      <c r="B53" s="10"/>
      <c r="C53" s="10"/>
      <c r="D53" s="10"/>
      <c r="E53" s="10"/>
      <c r="F53" s="18" t="s">
        <v>12</v>
      </c>
      <c r="G53" s="10"/>
      <c r="H53" s="10"/>
      <c r="I53" s="12">
        <f>SUM(G41:G52)</f>
        <v>120</v>
      </c>
      <c r="J53" s="13"/>
      <c r="K53" s="1"/>
    </row>
    <row r="54" spans="1:11" ht="15" x14ac:dyDescent="0.25">
      <c r="A54" s="14"/>
      <c r="B54" s="10"/>
      <c r="C54" s="10"/>
      <c r="D54" s="10"/>
      <c r="E54" s="10"/>
      <c r="F54" s="10"/>
      <c r="G54" s="10"/>
      <c r="H54" s="16"/>
      <c r="I54" s="10"/>
      <c r="J54" s="13"/>
    </row>
    <row r="55" spans="1:11" ht="15" x14ac:dyDescent="0.25">
      <c r="A55" s="9" t="s">
        <v>13</v>
      </c>
      <c r="B55" s="10"/>
      <c r="C55" s="10"/>
      <c r="D55" s="10"/>
      <c r="E55" s="10"/>
      <c r="F55" s="10"/>
      <c r="G55" s="10"/>
      <c r="H55" s="16"/>
      <c r="I55" s="12">
        <f>I37-I53</f>
        <v>1440.74</v>
      </c>
      <c r="J55" s="13"/>
    </row>
    <row r="56" spans="1:11" ht="15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3"/>
    </row>
    <row r="57" spans="1:11" ht="15" x14ac:dyDescent="0.25">
      <c r="A57" s="9" t="s">
        <v>31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ht="15" x14ac:dyDescent="0.25">
      <c r="A58" s="9" t="s">
        <v>29</v>
      </c>
      <c r="B58" s="10"/>
      <c r="C58" s="10"/>
      <c r="D58" s="10"/>
      <c r="E58" s="10"/>
      <c r="F58" s="10"/>
      <c r="G58" s="10"/>
      <c r="H58" s="10"/>
      <c r="I58" s="10"/>
      <c r="J58" s="13"/>
    </row>
    <row r="59" spans="1:11" ht="15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3"/>
    </row>
    <row r="60" spans="1:11" x14ac:dyDescent="0.3">
      <c r="A60" s="9" t="s">
        <v>14</v>
      </c>
      <c r="B60" s="10"/>
      <c r="C60" s="10"/>
      <c r="D60" s="10"/>
      <c r="E60" s="17" t="s">
        <v>20</v>
      </c>
      <c r="F60" s="17"/>
      <c r="G60" s="20">
        <f>5*8</f>
        <v>40</v>
      </c>
      <c r="H60" s="10"/>
      <c r="I60" s="11" t="s">
        <v>21</v>
      </c>
      <c r="J60" s="13"/>
    </row>
    <row r="61" spans="1:11" x14ac:dyDescent="0.3">
      <c r="A61" s="14"/>
      <c r="B61" s="10"/>
      <c r="C61" s="10"/>
      <c r="D61" s="10"/>
      <c r="E61" s="17" t="s">
        <v>180</v>
      </c>
      <c r="F61" s="17"/>
      <c r="G61" s="20">
        <f>20*20</f>
        <v>400</v>
      </c>
      <c r="H61" s="11"/>
      <c r="I61" s="11"/>
      <c r="J61" s="13"/>
    </row>
    <row r="62" spans="1:11" x14ac:dyDescent="0.3">
      <c r="A62" s="14"/>
      <c r="B62" s="10"/>
      <c r="C62" s="10"/>
      <c r="D62" s="10"/>
      <c r="E62" s="17" t="s">
        <v>60</v>
      </c>
      <c r="F62" s="17"/>
      <c r="G62" s="20">
        <f>20*19</f>
        <v>380</v>
      </c>
      <c r="H62" s="11"/>
      <c r="I62" s="11" t="s">
        <v>19</v>
      </c>
      <c r="J62" s="13"/>
    </row>
    <row r="63" spans="1:11" x14ac:dyDescent="0.3">
      <c r="A63" s="14"/>
      <c r="B63" s="10"/>
      <c r="C63" s="10"/>
      <c r="D63" s="10"/>
      <c r="E63" s="17" t="s">
        <v>72</v>
      </c>
      <c r="F63" s="17"/>
      <c r="G63" s="20">
        <f>18*7</f>
        <v>126</v>
      </c>
      <c r="H63" s="11" t="s">
        <v>179</v>
      </c>
      <c r="I63" s="11"/>
      <c r="J63" s="13"/>
    </row>
    <row r="64" spans="1:11" x14ac:dyDescent="0.3">
      <c r="A64" s="14"/>
      <c r="B64" s="10"/>
      <c r="C64" s="10"/>
      <c r="D64" s="10"/>
      <c r="E64" s="17" t="s">
        <v>18</v>
      </c>
      <c r="F64" s="17"/>
      <c r="G64" s="20">
        <f>6*6</f>
        <v>36</v>
      </c>
      <c r="H64" s="11"/>
      <c r="I64" s="11"/>
      <c r="J64" s="13"/>
    </row>
    <row r="65" spans="1:10" x14ac:dyDescent="0.3">
      <c r="A65" s="14"/>
      <c r="B65" s="10"/>
      <c r="C65" s="10"/>
      <c r="D65" s="10"/>
      <c r="E65" s="17" t="s">
        <v>121</v>
      </c>
      <c r="F65" s="17"/>
      <c r="G65" s="20">
        <v>33.5</v>
      </c>
      <c r="H65" s="11" t="s">
        <v>181</v>
      </c>
      <c r="I65" s="11"/>
      <c r="J65" s="13"/>
    </row>
    <row r="66" spans="1:10" ht="15" x14ac:dyDescent="0.25">
      <c r="A66" s="14"/>
      <c r="B66" s="10"/>
      <c r="C66" s="10"/>
      <c r="D66" s="10"/>
      <c r="E66" s="4"/>
      <c r="F66" s="18" t="s">
        <v>11</v>
      </c>
      <c r="G66" s="28"/>
      <c r="H66" s="11"/>
      <c r="I66" s="12">
        <f>SUM(G56:G65)</f>
        <v>1015.5</v>
      </c>
      <c r="J66" s="13"/>
    </row>
    <row r="67" spans="1:10" ht="15" x14ac:dyDescent="0.25">
      <c r="A67" s="14"/>
      <c r="B67" s="10"/>
      <c r="C67" s="10"/>
      <c r="D67" s="10"/>
      <c r="E67" s="4"/>
      <c r="F67" s="18"/>
      <c r="G67" s="28"/>
      <c r="H67" s="11"/>
      <c r="I67" s="29"/>
      <c r="J67" s="13"/>
    </row>
    <row r="68" spans="1:10" ht="15" x14ac:dyDescent="0.25">
      <c r="A68" s="14"/>
      <c r="B68" s="10"/>
      <c r="C68" s="10"/>
      <c r="D68" s="10"/>
      <c r="E68" s="4"/>
      <c r="F68" s="18" t="s">
        <v>10</v>
      </c>
      <c r="G68" s="28"/>
      <c r="H68" s="11"/>
      <c r="I68" s="12">
        <f>I66+I55</f>
        <v>2456.2399999999998</v>
      </c>
      <c r="J68" s="13"/>
    </row>
    <row r="69" spans="1:10" ht="15.75" thickBot="1" x14ac:dyDescent="0.3">
      <c r="A69" s="30"/>
      <c r="B69" s="22"/>
      <c r="C69" s="22"/>
      <c r="D69" s="22"/>
      <c r="E69" s="22"/>
      <c r="F69" s="22"/>
      <c r="G69" s="22"/>
      <c r="H69" s="22"/>
      <c r="I69" s="22"/>
      <c r="J69" s="25"/>
    </row>
    <row r="70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abSelected="1" zoomScale="90" zoomScaleNormal="90" workbookViewId="0">
      <selection activeCell="G62" sqref="G62"/>
    </sheetView>
  </sheetViews>
  <sheetFormatPr defaultColWidth="8.88671875" defaultRowHeight="14.4" x14ac:dyDescent="0.3"/>
  <cols>
    <col min="1" max="1" width="14.6640625" customWidth="1"/>
    <col min="6" max="6" width="26.6640625" customWidth="1"/>
    <col min="7" max="7" width="13.44140625" customWidth="1"/>
    <col min="8" max="8" width="49.33203125" customWidth="1"/>
    <col min="9" max="9" width="13.109375" customWidth="1"/>
    <col min="13" max="13" width="12.6640625" customWidth="1"/>
  </cols>
  <sheetData>
    <row r="1" spans="1:10" ht="21" x14ac:dyDescent="0.35">
      <c r="A1" s="2" t="s">
        <v>150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Top="1" x14ac:dyDescent="0.3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ht="15" x14ac:dyDescent="0.25">
      <c r="A4" s="9" t="s">
        <v>151</v>
      </c>
      <c r="B4" s="10"/>
      <c r="C4" s="10"/>
      <c r="D4" s="10"/>
      <c r="E4" s="10"/>
      <c r="F4" s="10"/>
      <c r="G4" s="11"/>
      <c r="H4" s="11"/>
      <c r="I4" s="16">
        <v>1560.74</v>
      </c>
      <c r="J4" s="13"/>
    </row>
    <row r="5" spans="1:10" ht="15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ht="15" x14ac:dyDescent="0.25">
      <c r="A6" s="9" t="s">
        <v>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ht="15" x14ac:dyDescent="0.25">
      <c r="A7" s="14"/>
      <c r="B7" s="15" t="s">
        <v>3</v>
      </c>
      <c r="C7" s="10"/>
      <c r="D7" s="10"/>
      <c r="E7" s="10"/>
      <c r="F7" s="10"/>
      <c r="G7" s="11"/>
      <c r="H7" s="11"/>
      <c r="I7" s="11"/>
      <c r="J7" s="13"/>
    </row>
    <row r="8" spans="1:10" x14ac:dyDescent="0.3">
      <c r="A8" s="14"/>
      <c r="B8" s="10"/>
      <c r="C8" s="10"/>
      <c r="D8" s="10"/>
      <c r="E8" s="10" t="s">
        <v>28</v>
      </c>
      <c r="F8" s="10"/>
      <c r="G8" s="16"/>
      <c r="H8" s="16" t="s">
        <v>141</v>
      </c>
      <c r="I8" s="16"/>
      <c r="J8" s="13"/>
    </row>
    <row r="9" spans="1:10" ht="15" hidden="1" x14ac:dyDescent="0.25">
      <c r="A9" s="14"/>
      <c r="B9" s="10"/>
      <c r="C9" s="10"/>
      <c r="D9" s="10"/>
      <c r="E9" s="10" t="s">
        <v>8</v>
      </c>
      <c r="F9" s="10"/>
      <c r="G9" s="16"/>
      <c r="H9" s="16"/>
      <c r="I9" s="16"/>
      <c r="J9" s="13"/>
    </row>
    <row r="10" spans="1:10" ht="15" hidden="1" x14ac:dyDescent="0.25">
      <c r="A10" s="14"/>
      <c r="B10" s="10"/>
      <c r="C10" s="10"/>
      <c r="D10" s="10"/>
      <c r="E10" s="10" t="s">
        <v>9</v>
      </c>
      <c r="F10" s="10"/>
      <c r="G10" s="16"/>
      <c r="H10" s="16"/>
      <c r="I10" s="16"/>
      <c r="J10" s="13"/>
    </row>
    <row r="11" spans="1:10" ht="15" x14ac:dyDescent="0.25">
      <c r="A11" s="14"/>
      <c r="B11" s="10"/>
      <c r="C11" s="10"/>
      <c r="D11" s="10"/>
      <c r="E11" s="10" t="s">
        <v>27</v>
      </c>
      <c r="F11" s="10"/>
      <c r="G11" s="16">
        <v>30</v>
      </c>
      <c r="H11" s="16" t="s">
        <v>183</v>
      </c>
      <c r="I11" s="16"/>
      <c r="J11" s="13"/>
    </row>
    <row r="12" spans="1:10" ht="15" x14ac:dyDescent="0.25">
      <c r="A12" s="14"/>
      <c r="B12" s="10"/>
      <c r="C12" s="10"/>
      <c r="D12" s="10"/>
      <c r="E12" s="17" t="s">
        <v>25</v>
      </c>
      <c r="F12" s="10"/>
      <c r="G12" s="16"/>
      <c r="H12" s="16"/>
      <c r="J12" s="13"/>
    </row>
    <row r="13" spans="1:10" ht="15" x14ac:dyDescent="0.25">
      <c r="A13" s="14"/>
      <c r="B13" s="15" t="s">
        <v>6</v>
      </c>
      <c r="C13" s="10"/>
      <c r="D13" s="10"/>
      <c r="E13" s="10"/>
      <c r="F13" s="10"/>
      <c r="G13" s="16"/>
      <c r="H13" s="16"/>
      <c r="I13" s="16"/>
      <c r="J13" s="13"/>
    </row>
    <row r="14" spans="1:10" ht="15" x14ac:dyDescent="0.25">
      <c r="A14" s="14"/>
      <c r="B14" s="10"/>
      <c r="C14" s="10"/>
      <c r="D14" s="10"/>
      <c r="E14" s="10" t="s">
        <v>146</v>
      </c>
      <c r="F14" s="10"/>
      <c r="G14" s="16">
        <v>40</v>
      </c>
      <c r="H14" s="16" t="s">
        <v>158</v>
      </c>
      <c r="I14" s="16"/>
      <c r="J14" s="13"/>
    </row>
    <row r="15" spans="1:10" ht="15" x14ac:dyDescent="0.25">
      <c r="A15" s="14"/>
      <c r="B15" s="10"/>
      <c r="C15" s="10"/>
      <c r="D15" s="10"/>
      <c r="E15" s="10" t="s">
        <v>118</v>
      </c>
      <c r="F15" s="10"/>
      <c r="G15" s="16"/>
      <c r="H15" s="16"/>
      <c r="I15" s="16"/>
      <c r="J15" s="13"/>
    </row>
    <row r="16" spans="1:10" ht="15" x14ac:dyDescent="0.25">
      <c r="A16" s="14"/>
      <c r="B16" s="10"/>
      <c r="C16" s="10"/>
      <c r="D16" s="10"/>
      <c r="E16" s="17" t="s">
        <v>153</v>
      </c>
      <c r="F16" s="10"/>
      <c r="G16" s="16">
        <v>80</v>
      </c>
      <c r="H16" s="16"/>
      <c r="I16" s="16"/>
      <c r="J16" s="13"/>
    </row>
    <row r="17" spans="1:10" ht="15" x14ac:dyDescent="0.25">
      <c r="A17" s="14"/>
      <c r="B17" s="10"/>
      <c r="C17" s="10"/>
      <c r="D17" s="10"/>
      <c r="E17" s="10" t="s">
        <v>69</v>
      </c>
      <c r="F17" s="10"/>
      <c r="G17" s="16">
        <f>4*35</f>
        <v>140</v>
      </c>
      <c r="H17" s="16"/>
      <c r="I17" s="16"/>
      <c r="J17" s="13"/>
    </row>
    <row r="18" spans="1:10" ht="15" x14ac:dyDescent="0.25">
      <c r="A18" s="14"/>
      <c r="B18" s="15" t="s">
        <v>7</v>
      </c>
      <c r="C18" s="10"/>
      <c r="D18" s="10"/>
      <c r="E18" s="10"/>
      <c r="F18" s="10"/>
      <c r="G18" s="16"/>
      <c r="H18" s="16"/>
      <c r="I18" s="16"/>
      <c r="J18" s="13"/>
    </row>
    <row r="19" spans="1:10" ht="15" x14ac:dyDescent="0.25">
      <c r="A19" s="14"/>
      <c r="B19" s="15"/>
      <c r="C19" s="10"/>
      <c r="D19" s="10"/>
      <c r="E19" s="10" t="s">
        <v>159</v>
      </c>
      <c r="F19" s="10"/>
      <c r="G19" s="16">
        <v>240</v>
      </c>
      <c r="H19" s="16" t="s">
        <v>160</v>
      </c>
      <c r="I19" s="16"/>
      <c r="J19" s="13"/>
    </row>
    <row r="20" spans="1:10" ht="15" x14ac:dyDescent="0.25">
      <c r="A20" s="14"/>
      <c r="B20" s="10"/>
      <c r="C20" s="10"/>
      <c r="D20" s="10"/>
      <c r="E20" s="10" t="s">
        <v>155</v>
      </c>
      <c r="F20" s="10"/>
      <c r="G20" s="16"/>
      <c r="H20" s="16"/>
      <c r="I20" s="16"/>
      <c r="J20" s="13"/>
    </row>
    <row r="21" spans="1:10" ht="15" x14ac:dyDescent="0.25">
      <c r="A21" s="14"/>
      <c r="B21" s="10"/>
      <c r="C21" s="10"/>
      <c r="D21" s="10"/>
      <c r="E21" s="10"/>
      <c r="F21" s="10"/>
      <c r="G21" s="16"/>
      <c r="H21" s="16"/>
      <c r="I21" s="16"/>
      <c r="J21" s="13"/>
    </row>
    <row r="22" spans="1:10" ht="15" x14ac:dyDescent="0.25">
      <c r="A22" s="14"/>
      <c r="B22" s="10"/>
      <c r="C22" s="10"/>
      <c r="D22" s="10"/>
      <c r="E22" s="10"/>
      <c r="F22" s="18" t="s">
        <v>15</v>
      </c>
      <c r="G22" s="19"/>
      <c r="H22" s="12">
        <f>SUM(G8:G21)</f>
        <v>530</v>
      </c>
      <c r="I22" s="16"/>
      <c r="J22" s="13"/>
    </row>
    <row r="23" spans="1:10" ht="15" x14ac:dyDescent="0.25">
      <c r="A23" s="14"/>
      <c r="B23" s="10"/>
      <c r="C23" s="10"/>
      <c r="D23" s="10"/>
      <c r="E23" s="10"/>
      <c r="F23" s="10"/>
      <c r="G23" s="16"/>
      <c r="H23" s="16"/>
      <c r="I23" s="16"/>
      <c r="J23" s="13"/>
    </row>
    <row r="24" spans="1:10" ht="15" x14ac:dyDescent="0.25">
      <c r="A24" s="9" t="s">
        <v>2</v>
      </c>
      <c r="B24" s="10"/>
      <c r="C24" s="10"/>
      <c r="D24" s="10"/>
      <c r="E24" s="10"/>
      <c r="F24" s="10"/>
      <c r="G24" s="16"/>
      <c r="H24" s="16"/>
      <c r="I24" s="16"/>
      <c r="J24" s="13"/>
    </row>
    <row r="25" spans="1:10" ht="15" x14ac:dyDescent="0.25">
      <c r="A25" s="14"/>
      <c r="B25" s="15" t="s">
        <v>4</v>
      </c>
      <c r="C25" s="10"/>
      <c r="D25" s="10"/>
      <c r="E25" s="10"/>
      <c r="F25" s="10"/>
      <c r="G25" s="16"/>
      <c r="H25" s="16"/>
      <c r="I25" s="16"/>
      <c r="J25" s="13"/>
    </row>
    <row r="26" spans="1:10" ht="15" x14ac:dyDescent="0.25">
      <c r="A26" s="14"/>
      <c r="B26" s="10"/>
      <c r="C26" s="10"/>
      <c r="D26" s="10"/>
      <c r="E26" s="17" t="s">
        <v>129</v>
      </c>
      <c r="F26" s="17"/>
      <c r="G26" s="20"/>
      <c r="H26" s="10"/>
      <c r="I26" s="16"/>
      <c r="J26" s="13"/>
    </row>
    <row r="27" spans="1:10" ht="15" x14ac:dyDescent="0.25">
      <c r="A27" s="14"/>
      <c r="B27" s="10"/>
      <c r="C27" s="10"/>
      <c r="D27" s="10"/>
      <c r="E27" s="17" t="s">
        <v>93</v>
      </c>
      <c r="F27" s="17"/>
      <c r="G27" s="20"/>
      <c r="H27" s="16"/>
      <c r="I27" s="16"/>
      <c r="J27" s="13"/>
    </row>
    <row r="28" spans="1:10" ht="15" x14ac:dyDescent="0.25">
      <c r="A28" s="14"/>
      <c r="B28" s="15" t="s">
        <v>7</v>
      </c>
      <c r="C28" s="10"/>
      <c r="D28" s="10"/>
      <c r="E28" s="4"/>
      <c r="F28" s="4"/>
      <c r="G28" s="4"/>
      <c r="H28" s="16"/>
      <c r="I28" s="16"/>
      <c r="J28" s="13"/>
    </row>
    <row r="29" spans="1:10" ht="15" x14ac:dyDescent="0.25">
      <c r="A29" s="14"/>
      <c r="B29" s="15"/>
      <c r="C29" s="10"/>
      <c r="D29" s="10"/>
      <c r="E29" s="4" t="s">
        <v>47</v>
      </c>
      <c r="F29" s="4"/>
      <c r="G29" s="27"/>
      <c r="H29" s="16"/>
      <c r="I29" s="16"/>
      <c r="J29" s="13"/>
    </row>
    <row r="30" spans="1:10" ht="15" x14ac:dyDescent="0.25">
      <c r="A30" s="14"/>
      <c r="B30" s="15"/>
      <c r="C30" s="10"/>
      <c r="D30" s="10"/>
      <c r="E30" s="10" t="s">
        <v>156</v>
      </c>
      <c r="F30" s="4"/>
      <c r="G30" s="27"/>
      <c r="H30" s="16" t="s">
        <v>54</v>
      </c>
      <c r="I30" s="16"/>
      <c r="J30" s="13"/>
    </row>
    <row r="31" spans="1:10" ht="15" x14ac:dyDescent="0.25">
      <c r="A31" s="14"/>
      <c r="B31" s="15"/>
      <c r="C31" s="10"/>
      <c r="D31" s="10"/>
      <c r="E31" s="4" t="s">
        <v>44</v>
      </c>
      <c r="F31" s="4"/>
      <c r="G31" s="27"/>
      <c r="H31" s="16"/>
      <c r="I31" s="16"/>
      <c r="J31" s="13"/>
    </row>
    <row r="32" spans="1:10" ht="15" x14ac:dyDescent="0.25">
      <c r="A32" s="14"/>
      <c r="B32" s="15"/>
      <c r="C32" s="10"/>
      <c r="D32" s="10"/>
      <c r="E32" s="4" t="s">
        <v>188</v>
      </c>
      <c r="F32" s="4"/>
      <c r="G32" s="27">
        <v>370</v>
      </c>
      <c r="H32" s="16" t="s">
        <v>187</v>
      </c>
      <c r="I32" s="16"/>
      <c r="J32" s="13"/>
    </row>
    <row r="33" spans="1:16" ht="15" x14ac:dyDescent="0.25">
      <c r="A33" s="14"/>
      <c r="B33" s="15"/>
      <c r="C33" s="10"/>
      <c r="D33" s="10"/>
      <c r="E33" s="4" t="s">
        <v>165</v>
      </c>
      <c r="F33" s="4"/>
      <c r="G33" s="27">
        <v>140</v>
      </c>
      <c r="H33" s="16" t="s">
        <v>166</v>
      </c>
      <c r="I33" s="16"/>
      <c r="J33" s="13"/>
    </row>
    <row r="34" spans="1:16" ht="15" x14ac:dyDescent="0.25">
      <c r="A34" s="14"/>
      <c r="B34" s="10"/>
      <c r="C34" s="10"/>
      <c r="D34" s="10"/>
      <c r="E34" s="4"/>
      <c r="F34" s="4"/>
      <c r="G34" s="27"/>
      <c r="H34" s="16"/>
      <c r="I34" s="16"/>
      <c r="J34" s="13"/>
      <c r="M34" s="1"/>
      <c r="N34" s="1"/>
    </row>
    <row r="35" spans="1:16" ht="15" x14ac:dyDescent="0.25">
      <c r="A35" s="14"/>
      <c r="B35" s="10"/>
      <c r="C35" s="10"/>
      <c r="D35" s="10"/>
      <c r="E35" s="10"/>
      <c r="F35" s="18" t="s">
        <v>16</v>
      </c>
      <c r="G35" s="19"/>
      <c r="H35" s="12">
        <f>SUM(G26:G34)</f>
        <v>510</v>
      </c>
      <c r="I35" s="16"/>
      <c r="J35" s="13"/>
    </row>
    <row r="36" spans="1:16" ht="15" x14ac:dyDescent="0.25">
      <c r="A36" s="14"/>
      <c r="B36" s="10"/>
      <c r="C36" s="10"/>
      <c r="D36" s="10"/>
      <c r="E36" s="10"/>
      <c r="F36" s="10"/>
      <c r="G36" s="16"/>
      <c r="H36" s="16"/>
      <c r="I36" s="16"/>
      <c r="J36" s="13"/>
    </row>
    <row r="37" spans="1:16" ht="15.75" thickBot="1" x14ac:dyDescent="0.3">
      <c r="A37" s="21" t="s">
        <v>152</v>
      </c>
      <c r="B37" s="22"/>
      <c r="C37" s="22"/>
      <c r="D37" s="22"/>
      <c r="E37" s="22"/>
      <c r="F37" s="22"/>
      <c r="G37" s="31"/>
      <c r="H37" s="23"/>
      <c r="I37" s="24">
        <f>I4+H22-H35</f>
        <v>1580.7399999999998</v>
      </c>
      <c r="J37" s="25"/>
      <c r="K37" s="1"/>
      <c r="L37" s="1"/>
      <c r="M37" s="1"/>
      <c r="N37" s="1"/>
      <c r="O37" s="1"/>
      <c r="P37" s="1"/>
    </row>
    <row r="38" spans="1:16" ht="6.75" customHeight="1" thickTop="1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6" ht="15" thickTop="1" x14ac:dyDescent="0.3">
      <c r="A39" s="26" t="s">
        <v>5</v>
      </c>
      <c r="B39" s="6"/>
      <c r="C39" s="6"/>
      <c r="D39" s="6"/>
      <c r="E39" s="6"/>
      <c r="F39" s="6"/>
      <c r="G39" s="6"/>
      <c r="H39" s="6"/>
      <c r="I39" s="6"/>
      <c r="J39" s="8"/>
      <c r="K39" s="1"/>
    </row>
    <row r="40" spans="1:16" ht="15.75" customHeight="1" x14ac:dyDescent="0.3">
      <c r="A40" s="9"/>
      <c r="B40" s="10"/>
      <c r="C40" s="10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3">
      <c r="A41" s="9"/>
      <c r="B41" s="15" t="s">
        <v>17</v>
      </c>
      <c r="C41" s="15"/>
      <c r="D41" s="10"/>
      <c r="E41" s="10"/>
      <c r="F41" s="10"/>
      <c r="G41" s="10"/>
      <c r="H41" s="10"/>
      <c r="I41" s="10"/>
      <c r="J41" s="13"/>
      <c r="K41" s="1"/>
    </row>
    <row r="42" spans="1:16" ht="15.75" customHeight="1" x14ac:dyDescent="0.3">
      <c r="A42" s="9"/>
      <c r="B42" s="10"/>
      <c r="C42" s="10"/>
      <c r="D42" s="10"/>
      <c r="E42" s="4" t="s">
        <v>26</v>
      </c>
      <c r="F42" s="4"/>
      <c r="G42" s="27"/>
      <c r="H42" s="10"/>
      <c r="I42" s="10"/>
      <c r="J42" s="13"/>
      <c r="K42" s="1"/>
    </row>
    <row r="43" spans="1:16" x14ac:dyDescent="0.3">
      <c r="A43" s="9"/>
      <c r="B43" s="10"/>
      <c r="C43" s="10"/>
      <c r="D43" s="10"/>
      <c r="E43" s="4" t="s">
        <v>130</v>
      </c>
      <c r="F43" s="4"/>
      <c r="G43" s="27">
        <v>50</v>
      </c>
      <c r="H43" s="32" t="s">
        <v>184</v>
      </c>
      <c r="I43" s="10"/>
      <c r="J43" s="13"/>
      <c r="K43" s="1"/>
    </row>
    <row r="44" spans="1:16" ht="15.75" customHeight="1" x14ac:dyDescent="0.3">
      <c r="A44" s="9"/>
      <c r="B44" s="15" t="s">
        <v>7</v>
      </c>
      <c r="C44" s="10"/>
      <c r="D44" s="10"/>
      <c r="E44" s="4"/>
      <c r="F44" s="4"/>
      <c r="G44" s="27"/>
      <c r="H44" s="4"/>
      <c r="I44" s="10"/>
      <c r="J44" s="13"/>
      <c r="K44" s="1"/>
    </row>
    <row r="45" spans="1:16" ht="15.75" customHeight="1" x14ac:dyDescent="0.3">
      <c r="A45" s="9"/>
      <c r="B45" s="10"/>
      <c r="C45" s="10"/>
      <c r="D45" s="10"/>
      <c r="E45" s="4"/>
      <c r="F45" s="4"/>
      <c r="G45" s="27"/>
      <c r="H45" s="16"/>
      <c r="I45" s="10"/>
      <c r="J45" s="13"/>
      <c r="K45" s="1"/>
    </row>
    <row r="46" spans="1:16" ht="15.75" customHeight="1" x14ac:dyDescent="0.3">
      <c r="A46" s="9"/>
      <c r="B46" s="10"/>
      <c r="C46" s="10"/>
      <c r="D46" s="10"/>
      <c r="E46" s="4"/>
      <c r="F46" s="4"/>
      <c r="G46" s="27"/>
      <c r="H46" s="10"/>
      <c r="I46" s="10"/>
      <c r="J46" s="13"/>
      <c r="K46" s="1"/>
    </row>
    <row r="47" spans="1:16" ht="15.75" customHeight="1" x14ac:dyDescent="0.3">
      <c r="A47" s="9"/>
      <c r="B47" s="10"/>
      <c r="C47" s="10"/>
      <c r="D47" s="10"/>
      <c r="E47" s="4"/>
      <c r="F47" s="4"/>
      <c r="G47" s="27"/>
      <c r="I47" s="10"/>
      <c r="J47" s="13"/>
      <c r="K47" s="1"/>
    </row>
    <row r="48" spans="1:16" ht="15.75" customHeight="1" x14ac:dyDescent="0.3">
      <c r="A48" s="9"/>
      <c r="B48" s="10"/>
      <c r="C48" s="10"/>
      <c r="D48" s="10"/>
      <c r="E48" s="4" t="s">
        <v>111</v>
      </c>
      <c r="F48" s="4"/>
      <c r="G48" s="27"/>
      <c r="H48" s="10" t="s">
        <v>114</v>
      </c>
      <c r="I48" s="10"/>
      <c r="J48" s="13"/>
      <c r="K48" s="1"/>
    </row>
    <row r="49" spans="1:11" ht="15.75" customHeight="1" x14ac:dyDescent="0.3">
      <c r="A49" s="9"/>
      <c r="B49" s="10"/>
      <c r="C49" s="10"/>
      <c r="D49" s="10"/>
      <c r="E49" s="4" t="s">
        <v>116</v>
      </c>
      <c r="F49" s="4"/>
      <c r="G49" s="27"/>
      <c r="H49" s="4" t="s">
        <v>145</v>
      </c>
      <c r="I49" s="10"/>
      <c r="J49" s="13"/>
      <c r="K49" s="1"/>
    </row>
    <row r="50" spans="1:11" ht="15.75" customHeight="1" x14ac:dyDescent="0.3">
      <c r="A50" s="9"/>
      <c r="B50" s="10"/>
      <c r="C50" s="10"/>
      <c r="D50" s="10"/>
      <c r="E50" s="4" t="s">
        <v>162</v>
      </c>
      <c r="F50" s="4"/>
      <c r="G50" s="27">
        <v>600</v>
      </c>
      <c r="H50" s="10"/>
      <c r="I50" s="10"/>
      <c r="J50" s="13"/>
      <c r="K50" s="1"/>
    </row>
    <row r="51" spans="1:11" ht="15.75" customHeight="1" x14ac:dyDescent="0.3">
      <c r="A51" s="9"/>
      <c r="B51" s="10"/>
      <c r="C51" s="10"/>
      <c r="D51" s="10"/>
      <c r="E51" s="4" t="s">
        <v>128</v>
      </c>
      <c r="F51" s="4"/>
      <c r="G51" s="27"/>
      <c r="I51" s="10"/>
      <c r="J51" s="13"/>
      <c r="K51" s="1"/>
    </row>
    <row r="52" spans="1:11" ht="15.75" customHeight="1" x14ac:dyDescent="0.3">
      <c r="A52" s="9"/>
      <c r="B52" s="10"/>
      <c r="C52" s="10"/>
      <c r="D52" s="10"/>
      <c r="E52" s="4"/>
      <c r="F52" s="4"/>
      <c r="G52" s="27"/>
      <c r="H52" s="10"/>
      <c r="I52" s="10"/>
      <c r="J52" s="13"/>
      <c r="K52" s="1"/>
    </row>
    <row r="53" spans="1:11" x14ac:dyDescent="0.3">
      <c r="A53" s="9"/>
      <c r="B53" s="10"/>
      <c r="C53" s="10"/>
      <c r="D53" s="10"/>
      <c r="E53" s="10"/>
      <c r="F53" s="18" t="s">
        <v>12</v>
      </c>
      <c r="G53" s="10"/>
      <c r="H53" s="10"/>
      <c r="I53" s="12">
        <f>SUM(G41:G52)</f>
        <v>650</v>
      </c>
      <c r="J53" s="13"/>
      <c r="K53" s="1"/>
    </row>
    <row r="54" spans="1:11" x14ac:dyDescent="0.3">
      <c r="A54" s="14"/>
      <c r="B54" s="10"/>
      <c r="C54" s="10"/>
      <c r="D54" s="10"/>
      <c r="E54" s="10"/>
      <c r="F54" s="10"/>
      <c r="G54" s="10"/>
      <c r="H54" s="16"/>
      <c r="I54" s="10"/>
      <c r="J54" s="13"/>
    </row>
    <row r="55" spans="1:11" x14ac:dyDescent="0.3">
      <c r="A55" s="9" t="s">
        <v>13</v>
      </c>
      <c r="B55" s="10"/>
      <c r="C55" s="10"/>
      <c r="D55" s="10"/>
      <c r="E55" s="10"/>
      <c r="F55" s="10"/>
      <c r="G55" s="10"/>
      <c r="H55" s="16"/>
      <c r="I55" s="12">
        <f>I37-I53</f>
        <v>930.73999999999978</v>
      </c>
      <c r="J55" s="13"/>
    </row>
    <row r="56" spans="1:11" x14ac:dyDescent="0.3">
      <c r="A56" s="14"/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3">
      <c r="A57" s="9" t="s">
        <v>31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3">
      <c r="A58" s="9" t="s">
        <v>29</v>
      </c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3">
      <c r="A59" s="14"/>
      <c r="B59" s="10"/>
      <c r="C59" s="10"/>
      <c r="D59" s="10"/>
      <c r="E59" s="10"/>
      <c r="F59" s="10"/>
      <c r="G59" s="10"/>
      <c r="H59" s="10"/>
      <c r="I59" s="10"/>
      <c r="J59" s="13"/>
    </row>
    <row r="60" spans="1:11" x14ac:dyDescent="0.3">
      <c r="A60" s="9" t="s">
        <v>14</v>
      </c>
      <c r="B60" s="10"/>
      <c r="C60" s="10"/>
      <c r="D60" s="10"/>
      <c r="E60" s="17" t="s">
        <v>193</v>
      </c>
      <c r="F60" s="17"/>
      <c r="G60" s="20">
        <f>5*8</f>
        <v>40</v>
      </c>
      <c r="H60" s="10"/>
      <c r="I60" s="11"/>
      <c r="J60" s="13"/>
    </row>
    <row r="61" spans="1:11" x14ac:dyDescent="0.3">
      <c r="A61" s="14"/>
      <c r="B61" s="10"/>
      <c r="C61" s="10"/>
      <c r="D61" s="10"/>
      <c r="E61" s="17" t="s">
        <v>185</v>
      </c>
      <c r="F61" s="17"/>
      <c r="G61" s="20">
        <f>20*18</f>
        <v>360</v>
      </c>
      <c r="H61" s="11" t="s">
        <v>186</v>
      </c>
      <c r="I61" s="11"/>
      <c r="J61" s="13"/>
    </row>
    <row r="62" spans="1:11" x14ac:dyDescent="0.3">
      <c r="A62" s="14"/>
      <c r="B62" s="10"/>
      <c r="C62" s="10"/>
      <c r="D62" s="10"/>
      <c r="E62" s="17" t="s">
        <v>60</v>
      </c>
      <c r="F62" s="17"/>
      <c r="G62" s="20">
        <f>20*19</f>
        <v>380</v>
      </c>
      <c r="H62" s="11" t="s">
        <v>182</v>
      </c>
      <c r="I62" s="11" t="s">
        <v>19</v>
      </c>
      <c r="J62" s="13"/>
    </row>
    <row r="63" spans="1:11" x14ac:dyDescent="0.3">
      <c r="A63" s="14"/>
      <c r="B63" s="10"/>
      <c r="C63" s="10"/>
      <c r="D63" s="10"/>
      <c r="E63" s="17" t="s">
        <v>190</v>
      </c>
      <c r="F63" s="17"/>
      <c r="G63" s="20">
        <f>18*7</f>
        <v>126</v>
      </c>
      <c r="H63" s="11" t="s">
        <v>191</v>
      </c>
      <c r="I63" s="11"/>
      <c r="J63" s="13"/>
    </row>
    <row r="64" spans="1:11" x14ac:dyDescent="0.3">
      <c r="A64" s="14"/>
      <c r="B64" s="10"/>
      <c r="C64" s="10"/>
      <c r="D64" s="10"/>
      <c r="E64" s="17" t="s">
        <v>18</v>
      </c>
      <c r="F64" s="17"/>
      <c r="G64" s="20">
        <f>6*6</f>
        <v>36</v>
      </c>
      <c r="H64" s="11"/>
      <c r="I64" s="11"/>
      <c r="J64" s="13"/>
    </row>
    <row r="65" spans="1:10" x14ac:dyDescent="0.3">
      <c r="A65" s="14"/>
      <c r="B65" s="10"/>
      <c r="C65" s="10"/>
      <c r="D65" s="10"/>
      <c r="E65" s="17" t="s">
        <v>189</v>
      </c>
      <c r="F65" s="17"/>
      <c r="G65" s="20">
        <f>33.5*4</f>
        <v>134</v>
      </c>
      <c r="H65" s="11" t="s">
        <v>192</v>
      </c>
      <c r="I65" s="11"/>
      <c r="J65" s="13"/>
    </row>
    <row r="66" spans="1:10" x14ac:dyDescent="0.3">
      <c r="A66" s="14"/>
      <c r="B66" s="10"/>
      <c r="C66" s="10"/>
      <c r="D66" s="10"/>
      <c r="E66" s="4"/>
      <c r="F66" s="18" t="s">
        <v>11</v>
      </c>
      <c r="G66" s="28"/>
      <c r="H66" s="11"/>
      <c r="I66" s="12">
        <f>SUM(G56:G65)</f>
        <v>1076</v>
      </c>
      <c r="J66" s="13"/>
    </row>
    <row r="67" spans="1:10" x14ac:dyDescent="0.3">
      <c r="A67" s="14"/>
      <c r="B67" s="10"/>
      <c r="C67" s="10"/>
      <c r="D67" s="10"/>
      <c r="E67" s="4"/>
      <c r="F67" s="18"/>
      <c r="G67" s="28"/>
      <c r="H67" s="11"/>
      <c r="I67" s="29"/>
      <c r="J67" s="13"/>
    </row>
    <row r="68" spans="1:10" x14ac:dyDescent="0.3">
      <c r="A68" s="14"/>
      <c r="B68" s="10"/>
      <c r="C68" s="10"/>
      <c r="D68" s="10"/>
      <c r="E68" s="4"/>
      <c r="F68" s="18" t="s">
        <v>10</v>
      </c>
      <c r="G68" s="28"/>
      <c r="H68" s="11"/>
      <c r="I68" s="12">
        <f>I66+I55</f>
        <v>2006.7399999999998</v>
      </c>
      <c r="J68" s="13"/>
    </row>
    <row r="69" spans="1:10" ht="15" thickBot="1" x14ac:dyDescent="0.35">
      <c r="A69" s="30"/>
      <c r="B69" s="22"/>
      <c r="C69" s="22"/>
      <c r="D69" s="22"/>
      <c r="E69" s="22"/>
      <c r="F69" s="22"/>
      <c r="G69" s="22"/>
      <c r="H69" s="22"/>
      <c r="I69" s="22"/>
      <c r="J69" s="25"/>
    </row>
    <row r="70" spans="1:10" ht="15" thickTop="1" x14ac:dyDescent="0.3"/>
  </sheetData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Sept</vt:lpstr>
      <vt:lpstr>Oct</vt:lpstr>
      <vt:lpstr>Nov</vt:lpstr>
      <vt:lpstr>Apr!Print_Area</vt:lpstr>
      <vt:lpstr>Aug!Print_Area</vt:lpstr>
      <vt:lpstr>Feb!Print_Area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Hughes, Lora</cp:lastModifiedBy>
  <cp:lastPrinted>2013-06-17T11:51:07Z</cp:lastPrinted>
  <dcterms:created xsi:type="dcterms:W3CDTF">2011-06-06T07:37:37Z</dcterms:created>
  <dcterms:modified xsi:type="dcterms:W3CDTF">2014-11-18T08:56:28Z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